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_Prokirixis\1ΓΤ_2024\PROSORINA\1ΓΤ_2024_ΤΕ_ΠΡΟΣΩΡ_ΕΥΡΥ.converted\"/>
    </mc:Choice>
  </mc:AlternateContent>
  <xr:revisionPtr revIDLastSave="0" documentId="13_ncr:1_{953E187E-95FB-4C7A-B317-E5E5A113B85D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1ΓΤ_2024 3173_ΤΕ_ΑΠΟΡΡΙΠΤΕΟΙ" sheetId="1" r:id="rId1"/>
  </sheets>
  <calcPr calcId="191029"/>
</workbook>
</file>

<file path=xl/calcChain.xml><?xml version="1.0" encoding="utf-8"?>
<calcChain xmlns="http://schemas.openxmlformats.org/spreadsheetml/2006/main">
  <c r="B1919" i="1" l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<sst xmlns="http://schemas.openxmlformats.org/spreadsheetml/2006/main" count="3835" uniqueCount="1927">
  <si>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</si>
  <si>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</si>
  <si>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</si>
  <si>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</si>
  <si>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</si>
  <si>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1</t>
  </si>
  <si>
    <t>ΕΛΛΕΙΨΗ ΤΙΤΛΟΥ</t>
  </si>
  <si>
    <t>2</t>
  </si>
  <si>
    <t>3</t>
  </si>
  <si>
    <t>4</t>
  </si>
  <si>
    <t>5</t>
  </si>
  <si>
    <t>6</t>
  </si>
  <si>
    <t>7</t>
  </si>
  <si>
    <t>8</t>
  </si>
  <si>
    <t>9</t>
  </si>
  <si>
    <t>ΜΗ ΑΠΟΔΕΙΞΗ ΓΝΩΣΗΣ ΕΛΛΗΝΙΚΗΣ ΓΛΩΣΣΑΣ</t>
  </si>
  <si>
    <t>10</t>
  </si>
  <si>
    <t>11</t>
  </si>
  <si>
    <t>12</t>
  </si>
  <si>
    <t>ΔΕΝ ΕΙΝΑΙ ΕΓΓΕΓΡΑΜΜΕΝΟΣ ΣΤΟ ΟΠΣΥΔ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</si>
  <si>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</si>
  <si>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</si>
  <si>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</si>
  <si>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</si>
  <si>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</si>
  <si>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</si>
  <si>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</si>
  <si>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</si>
  <si>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</si>
  <si>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</si>
  <si>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</si>
  <si>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</si>
  <si>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</si>
  <si>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</si>
  <si>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</si>
  <si>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</si>
  <si>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</si>
  <si>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</si>
  <si>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</si>
  <si>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ΟΡΙΟ ΗΛΙΚΙΑΣ ΥΠΟΨΗΦΙΟΥ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</si>
  <si>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</si>
  <si>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</si>
  <si>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</si>
  <si>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</si>
  <si>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</si>
  <si>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</si>
  <si>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</si>
  <si>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</si>
  <si>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</si>
  <si>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</si>
  <si>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</si>
  <si>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</si>
  <si>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</si>
  <si>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</si>
  <si>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</si>
  <si>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</si>
  <si>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</si>
  <si>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</si>
  <si>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</si>
  <si>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</si>
  <si>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</si>
  <si>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</si>
  <si>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</si>
  <si>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</si>
  <si>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</si>
  <si>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</si>
  <si>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</si>
  <si>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</si>
  <si>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</si>
  <si>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</si>
  <si>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</si>
  <si>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</si>
  <si>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</si>
  <si>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</si>
  <si>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</si>
  <si>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ΟΡΙΟ ΗΛΙΚΙΑΣ ΥΠΟΨΗΦΙΟΥ, ΕΛΛΕΙΨΗ ΤΙΤΛΟΥ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</si>
  <si>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</si>
  <si>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</si>
  <si>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</si>
  <si>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</si>
  <si>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</si>
  <si>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</si>
  <si>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</si>
  <si>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</si>
  <si>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</si>
  <si>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</si>
  <si>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</si>
  <si>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</si>
  <si>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</si>
  <si>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</si>
  <si>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</si>
  <si>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</si>
  <si>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</si>
  <si>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</si>
  <si>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</si>
  <si>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</si>
  <si>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</si>
  <si>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</si>
  <si>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</si>
  <si>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</si>
  <si>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</si>
  <si>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</si>
  <si>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</si>
  <si>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</si>
  <si>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</si>
  <si>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</si>
  <si>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</si>
  <si>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</si>
  <si>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</si>
  <si>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</si>
  <si>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</si>
  <si>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</si>
  <si>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</si>
  <si>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</si>
  <si>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</si>
  <si>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</si>
  <si>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</si>
  <si>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</si>
  <si>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</si>
  <si>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</si>
  <si>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</si>
  <si>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</si>
  <si>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</si>
  <si>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</si>
  <si>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</si>
  <si>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</si>
  <si>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</si>
  <si>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</si>
  <si>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</si>
  <si>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</si>
  <si>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</si>
  <si>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</si>
  <si>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</si>
  <si>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</si>
  <si>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</si>
  <si>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</si>
  <si>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</si>
  <si>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</si>
  <si>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</si>
  <si>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</si>
  <si>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</si>
  <si>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</si>
  <si>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</si>
  <si>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</si>
  <si>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</si>
  <si>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</si>
  <si>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</si>
  <si>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</si>
  <si>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</si>
  <si>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</si>
  <si>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</si>
  <si>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</si>
  <si>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</si>
  <si>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</si>
  <si>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</si>
  <si>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</si>
  <si>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</si>
  <si>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</si>
  <si>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</si>
  <si>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</si>
  <si>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</si>
  <si>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</si>
  <si>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</si>
  <si>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</si>
  <si>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</si>
  <si>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</si>
  <si>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</si>
  <si>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</si>
  <si>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</si>
  <si>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</si>
  <si>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</si>
  <si>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</si>
  <si>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</si>
  <si>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</si>
  <si>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</si>
  <si>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</si>
  <si>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</si>
  <si>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</si>
  <si>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</si>
  <si>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</si>
  <si>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</si>
  <si>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</si>
  <si>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</si>
  <si>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</si>
  <si>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</si>
  <si>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</si>
  <si>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</si>
  <si>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</si>
  <si>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</si>
  <si>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</si>
  <si>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</si>
  <si>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</si>
  <si>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</si>
  <si>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</si>
  <si>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</si>
  <si>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</si>
  <si>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</si>
  <si>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</si>
  <si>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</si>
  <si>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</si>
  <si>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</si>
  <si>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</si>
  <si>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</si>
  <si>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</si>
  <si>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</si>
  <si>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</si>
  <si>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</si>
  <si>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</si>
  <si>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</si>
  <si>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</si>
  <si>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</si>
  <si>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</si>
  <si>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</si>
  <si>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</si>
  <si>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</si>
  <si>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</si>
  <si>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</si>
  <si>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</si>
  <si>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</si>
  <si>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</si>
  <si>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</si>
  <si>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</si>
  <si>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</si>
  <si>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</si>
  <si>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</si>
  <si>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</si>
  <si>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</si>
  <si>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</si>
  <si>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</si>
  <si>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</si>
  <si>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</si>
  <si>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</si>
  <si>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</si>
  <si>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</si>
  <si>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</si>
  <si>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</si>
  <si>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</si>
  <si>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</si>
  <si>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</si>
  <si>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</si>
  <si>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</si>
  <si>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</si>
  <si>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</si>
  <si>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</si>
  <si>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</si>
  <si>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</si>
  <si>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</si>
  <si>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</si>
  <si>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</si>
  <si>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</si>
  <si>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</si>
  <si>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</si>
  <si>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</si>
  <si>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</si>
  <si>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</si>
  <si>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</si>
  <si>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</si>
  <si>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</si>
  <si>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</si>
  <si>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</si>
  <si>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</si>
  <si>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</si>
  <si>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</si>
  <si>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</si>
  <si>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</si>
  <si>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</si>
  <si>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</si>
  <si>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</si>
  <si>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</si>
  <si>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</si>
  <si>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</si>
  <si>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</si>
  <si>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</si>
  <si>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</si>
  <si>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</si>
  <si>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</si>
  <si>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</si>
  <si>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</si>
  <si>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</si>
  <si>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</si>
  <si>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</si>
  <si>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</si>
  <si>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</si>
  <si>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</si>
  <si>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</si>
  <si>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</si>
  <si>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</si>
  <si>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</si>
  <si>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</si>
  <si>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</si>
  <si>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</si>
  <si>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</si>
  <si>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</si>
  <si>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</si>
  <si>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</si>
  <si>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</si>
  <si>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</si>
  <si>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</si>
  <si>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</si>
  <si>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</si>
  <si>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</si>
  <si>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</si>
  <si>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</si>
  <si>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</si>
  <si>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</si>
  <si>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</si>
  <si>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</si>
  <si>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</si>
  <si>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</si>
  <si>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</si>
  <si>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</si>
  <si>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</si>
  <si>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</si>
  <si>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</si>
  <si>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</si>
  <si>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</si>
  <si>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</si>
  <si>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</si>
  <si>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</si>
  <si>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</si>
  <si>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</si>
  <si>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</si>
  <si>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</si>
  <si>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</si>
  <si>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</si>
  <si>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</si>
  <si>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</si>
  <si>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</si>
  <si>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</si>
  <si>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</si>
  <si>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</si>
  <si>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</si>
  <si>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</si>
  <si>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</si>
  <si>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</si>
  <si>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</si>
  <si>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</si>
  <si>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</si>
  <si>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</si>
  <si>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</si>
  <si>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</si>
  <si>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</si>
  <si>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</si>
  <si>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</si>
  <si>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</si>
  <si>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</si>
  <si>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</si>
  <si>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</si>
  <si>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</si>
  <si>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</si>
  <si>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</si>
  <si>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</si>
  <si>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</si>
  <si>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</si>
  <si>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</si>
  <si>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</si>
  <si>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</si>
  <si>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</si>
  <si>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</si>
  <si>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</si>
  <si>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</si>
  <si>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</si>
  <si>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</si>
  <si>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</si>
  <si>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</si>
  <si>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</si>
  <si>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</si>
  <si>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</si>
  <si>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</si>
  <si>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</si>
  <si>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</si>
  <si>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</si>
  <si>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</si>
  <si>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</si>
  <si>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</si>
  <si>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</si>
  <si>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</si>
  <si>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</si>
  <si>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</si>
  <si>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</si>
  <si>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</si>
  <si>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</si>
  <si>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</si>
  <si>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</si>
  <si>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</si>
  <si>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</si>
  <si>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</si>
  <si>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</si>
  <si>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</si>
  <si>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</si>
  <si>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</si>
  <si>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</si>
  <si>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</si>
  <si>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</si>
  <si>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</si>
  <si>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</si>
  <si>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</si>
  <si>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</si>
  <si>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</si>
  <si>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</si>
  <si>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</si>
  <si>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</si>
  <si>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</si>
  <si>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</si>
  <si>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</si>
  <si>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</si>
  <si>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</si>
  <si>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</si>
  <si>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</si>
  <si>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</si>
  <si>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</si>
  <si>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</si>
  <si>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</si>
  <si>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</si>
  <si>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</si>
  <si>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</si>
  <si>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</si>
  <si>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</si>
  <si>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</si>
  <si>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</si>
  <si>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</si>
  <si>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</si>
  <si>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</si>
  <si>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</si>
  <si>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</si>
  <si>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</si>
  <si>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</si>
  <si>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</si>
  <si>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</si>
  <si>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</si>
  <si>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</si>
  <si>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</si>
  <si>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</si>
  <si>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</si>
  <si>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</si>
  <si>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</si>
  <si>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</si>
  <si>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</si>
  <si>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</si>
  <si>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</si>
  <si>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</si>
  <si>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</si>
  <si>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</si>
  <si>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</si>
  <si>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</si>
  <si>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</si>
  <si>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</si>
  <si>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</si>
  <si>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</si>
  <si>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</si>
  <si>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</si>
  <si>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</si>
  <si>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</si>
  <si>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</si>
  <si>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</si>
  <si>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</si>
  <si>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</si>
  <si>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</si>
  <si>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</si>
  <si>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</si>
  <si>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</si>
  <si>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</si>
  <si>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</si>
  <si>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</si>
  <si>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</si>
  <si>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</si>
  <si>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</si>
  <si>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</si>
  <si>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</si>
  <si>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</si>
  <si>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</si>
  <si>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</si>
  <si>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</si>
  <si>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</si>
  <si>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</si>
  <si>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</si>
  <si>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</si>
  <si>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</si>
  <si>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</si>
  <si>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</si>
  <si>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</si>
  <si>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</si>
  <si>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</si>
  <si>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</si>
  <si>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</si>
  <si>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</si>
  <si>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</si>
  <si>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</si>
  <si>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</si>
  <si>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</si>
  <si>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</si>
  <si>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</si>
  <si>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</si>
  <si>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</si>
  <si>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</si>
  <si>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</si>
  <si>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</si>
  <si>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</si>
  <si>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</si>
  <si>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</si>
  <si>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</si>
  <si>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</si>
  <si>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</si>
  <si>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</si>
  <si>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</si>
  <si>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</si>
  <si>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</si>
  <si>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</si>
  <si>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</si>
  <si>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</si>
  <si>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</si>
  <si>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</si>
  <si>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</si>
  <si>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</si>
  <si>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</si>
  <si>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</si>
  <si>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</si>
  <si>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</si>
  <si>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</si>
  <si>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</si>
  <si>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</si>
  <si>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</si>
  <si>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</si>
  <si>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</si>
  <si>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</si>
  <si>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</si>
  <si>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</si>
  <si>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</si>
  <si>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</si>
  <si>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</si>
  <si>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</si>
  <si>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</si>
  <si>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</si>
  <si>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</si>
  <si>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</si>
  <si>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</si>
  <si>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</si>
  <si>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</si>
  <si>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</si>
  <si>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</si>
  <si>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</si>
  <si>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</si>
  <si>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</si>
  <si>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</si>
  <si>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</si>
  <si>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</si>
  <si>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</si>
  <si>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</si>
  <si>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</si>
  <si>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</si>
  <si>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</si>
  <si>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</si>
  <si>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</si>
  <si>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</si>
  <si>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</si>
  <si>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</si>
  <si>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</si>
  <si>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</si>
  <si>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</si>
  <si>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</si>
  <si>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</si>
  <si>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</si>
  <si>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</si>
  <si>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</si>
  <si>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</si>
  <si>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</si>
  <si>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</si>
  <si>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</si>
  <si>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</si>
  <si>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</si>
  <si>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</si>
  <si>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</si>
  <si>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</si>
  <si>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</si>
  <si>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</si>
  <si>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</si>
  <si>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</si>
  <si>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</si>
  <si>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</si>
  <si>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</si>
  <si>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</si>
  <si>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</si>
  <si>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</si>
  <si>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</si>
  <si>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</si>
  <si>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</si>
  <si>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</si>
  <si>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</si>
  <si>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</si>
  <si>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</si>
  <si>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</si>
  <si>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</si>
  <si>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</si>
  <si>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</si>
  <si>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</si>
  <si>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</si>
  <si>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</si>
  <si>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</si>
  <si>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</si>
  <si>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</si>
  <si>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</si>
  <si>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</si>
  <si>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</si>
  <si>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</si>
  <si>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</si>
  <si>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</si>
  <si>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</si>
  <si>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</si>
  <si>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</si>
  <si>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</si>
  <si>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</si>
  <si>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</si>
  <si>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</si>
  <si>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</si>
  <si>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</si>
  <si>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</si>
  <si>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</si>
  <si>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</si>
  <si>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</si>
  <si>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</si>
  <si>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</si>
  <si>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</si>
  <si>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</si>
  <si>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</si>
  <si>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</si>
  <si>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</si>
  <si>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</si>
  <si>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</si>
  <si>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</si>
  <si>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</si>
  <si>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</si>
  <si>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</si>
  <si>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</si>
  <si>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</si>
  <si>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</si>
  <si>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</si>
  <si>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</si>
  <si>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</si>
  <si>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</si>
  <si>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</si>
  <si>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</si>
  <si>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</si>
  <si>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</si>
  <si>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</si>
  <si>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</si>
  <si>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</si>
  <si>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</si>
  <si>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</si>
  <si>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</si>
  <si>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</si>
  <si>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</si>
  <si>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</si>
  <si>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</si>
  <si>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</si>
  <si>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</si>
  <si>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</si>
  <si>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</si>
  <si>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</si>
  <si>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</si>
  <si>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</si>
  <si>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</si>
  <si>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</si>
  <si>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</si>
  <si>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</si>
  <si>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</si>
  <si>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</si>
  <si>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</si>
  <si>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</si>
  <si>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</si>
  <si>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</si>
  <si>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</si>
  <si>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</si>
  <si>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</si>
  <si>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</si>
  <si>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</si>
  <si>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</si>
  <si>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</si>
  <si>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</si>
  <si>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</si>
  <si>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</si>
  <si>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</si>
  <si>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</si>
  <si>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</si>
  <si>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</si>
  <si>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</si>
  <si>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</si>
  <si>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</si>
  <si>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</si>
  <si>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</si>
  <si>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</si>
  <si>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</si>
  <si>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</si>
  <si>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</si>
  <si>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</si>
  <si>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</si>
  <si>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</si>
  <si>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</si>
  <si>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</si>
  <si>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</si>
  <si>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</si>
  <si>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</si>
  <si>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</si>
  <si>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</si>
  <si>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</si>
  <si>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</si>
  <si>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</si>
  <si>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</si>
  <si>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</si>
  <si>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</si>
  <si>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</si>
  <si>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</si>
  <si>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</si>
  <si>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</si>
  <si>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</si>
  <si>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</si>
  <si>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</si>
  <si>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</si>
  <si>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</si>
  <si>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</si>
  <si>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</si>
  <si>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</si>
  <si>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</si>
  <si>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</si>
  <si>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</si>
  <si>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</si>
  <si>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</si>
  <si>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</si>
  <si>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</si>
  <si>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</si>
  <si>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</si>
  <si>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</si>
  <si>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</si>
  <si>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</si>
  <si>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</si>
  <si>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</si>
  <si>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</si>
  <si>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</si>
  <si>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</si>
  <si>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</si>
  <si>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</si>
  <si>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</si>
  <si>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</si>
  <si>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</si>
  <si>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</si>
  <si>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</si>
  <si>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</si>
  <si>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</si>
  <si>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</si>
  <si>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</si>
  <si>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</si>
  <si>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</si>
  <si>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</si>
  <si>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</si>
  <si>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</si>
  <si>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</si>
  <si>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</si>
  <si>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</si>
  <si>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</si>
  <si>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</si>
  <si>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</si>
  <si>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</si>
  <si>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</si>
  <si>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</si>
  <si>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</si>
  <si>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</si>
  <si>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</si>
  <si>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</si>
  <si>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</si>
  <si>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</si>
  <si>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</si>
  <si>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</si>
  <si>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</si>
  <si>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</si>
  <si>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</si>
  <si>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</si>
  <si>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</si>
  <si>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</si>
  <si>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</si>
  <si>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</si>
  <si>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</si>
  <si>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</si>
  <si>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</si>
  <si>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</si>
  <si>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</si>
  <si>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</si>
  <si>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</si>
  <si>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</si>
  <si>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</si>
  <si>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</si>
  <si>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</si>
  <si>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</si>
  <si>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</si>
  <si>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</si>
  <si>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</si>
  <si>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</si>
  <si>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</si>
  <si>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</si>
  <si>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</si>
  <si>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</si>
  <si>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</si>
  <si>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</si>
  <si>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</si>
  <si>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</si>
  <si>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</si>
  <si>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</si>
  <si>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</si>
  <si>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</si>
  <si>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</si>
  <si>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</si>
  <si>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</si>
  <si>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</si>
  <si>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</si>
  <si>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</si>
  <si>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</si>
  <si>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</si>
  <si>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</si>
  <si>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</si>
  <si>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</si>
  <si>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</si>
  <si>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</si>
  <si>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</si>
  <si>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</si>
  <si>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</si>
  <si>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</si>
  <si>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</si>
  <si>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</si>
  <si>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</si>
  <si>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</si>
  <si>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</si>
  <si>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</si>
  <si>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</si>
  <si>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</si>
  <si>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</si>
  <si>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</si>
  <si>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</si>
  <si>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</si>
  <si>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</si>
  <si>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</si>
  <si>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</si>
  <si>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</si>
  <si>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</si>
  <si>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</si>
  <si>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</si>
  <si>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</si>
  <si>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</si>
  <si>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</si>
  <si>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</si>
  <si>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</si>
  <si>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</si>
  <si>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</si>
  <si>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</si>
  <si>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</si>
  <si>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</si>
  <si>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</si>
  <si>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</si>
  <si>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</si>
  <si>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</si>
  <si>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</si>
  <si>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</si>
  <si>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</si>
  <si>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</si>
  <si>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</si>
  <si>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</si>
  <si>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</si>
  <si>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</si>
  <si>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</si>
  <si>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</si>
  <si>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</si>
  <si>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</si>
  <si>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</si>
  <si>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</si>
  <si>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</si>
  <si>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</si>
  <si>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</si>
  <si>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</si>
  <si>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</si>
  <si>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</si>
  <si>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</si>
  <si>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</si>
  <si>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</si>
  <si>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</si>
  <si>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</si>
  <si>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</si>
  <si>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</si>
  <si>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</si>
  <si>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</si>
  <si>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</si>
  <si>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</si>
  <si>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</si>
  <si>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</si>
  <si>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</si>
  <si>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</si>
  <si>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</si>
  <si>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</si>
  <si>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</si>
  <si>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</si>
  <si>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</si>
  <si>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</si>
  <si>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</si>
  <si>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</si>
  <si>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</si>
  <si>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</si>
  <si>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</si>
  <si>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</si>
  <si>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</si>
  <si>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</si>
  <si>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</si>
  <si>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</si>
  <si>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</si>
  <si>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</si>
  <si>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</si>
  <si>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</si>
  <si>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</si>
  <si>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</si>
  <si>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</si>
  <si>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</si>
  <si>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</si>
  <si>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</si>
  <si>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</si>
  <si>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</si>
  <si>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</si>
  <si>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</si>
  <si>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</si>
  <si>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</si>
  <si>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</si>
  <si>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</si>
  <si>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</si>
  <si>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</si>
  <si>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</si>
  <si>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</si>
  <si>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</si>
  <si>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</si>
  <si>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</si>
  <si>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</si>
  <si>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</si>
  <si>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</si>
  <si>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</si>
  <si>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</si>
  <si>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</si>
  <si>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</si>
  <si>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</si>
  <si>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</si>
  <si>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</si>
  <si>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</si>
  <si>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</si>
  <si>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</si>
  <si>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</si>
  <si>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</si>
  <si>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</si>
  <si>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</si>
  <si>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</si>
  <si>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</si>
  <si>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</si>
  <si>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</si>
  <si>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</si>
  <si>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</si>
  <si>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</si>
  <si>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</si>
  <si>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</si>
  <si>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</si>
  <si>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</si>
  <si>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</si>
  <si>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</si>
  <si>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</si>
  <si>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</si>
  <si>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</si>
  <si>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</si>
  <si>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</si>
  <si>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</si>
  <si>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</si>
  <si>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</si>
  <si>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</si>
  <si>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</si>
  <si>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</si>
  <si>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</si>
  <si>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</si>
  <si>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</si>
  <si>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</si>
  <si>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</si>
  <si>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</si>
  <si>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</si>
  <si>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</si>
  <si>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</si>
  <si>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</si>
  <si>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</si>
  <si>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</si>
  <si>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</si>
  <si>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</si>
  <si>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</si>
  <si>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</si>
  <si>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</si>
  <si>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</si>
  <si>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</si>
  <si>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</si>
  <si>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</si>
  <si>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</si>
  <si>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</si>
  <si>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</si>
  <si>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</si>
  <si>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</si>
  <si>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</si>
  <si>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</si>
  <si>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</si>
  <si>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</si>
  <si>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</si>
  <si>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</si>
  <si>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</si>
  <si>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</si>
  <si>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</si>
  <si>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</si>
  <si>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</si>
  <si>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</si>
  <si>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</si>
  <si>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</si>
  <si>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</si>
  <si>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</si>
  <si>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</si>
  <si>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</si>
  <si>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</si>
  <si>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</si>
  <si>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</si>
  <si>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</si>
  <si>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</si>
  <si>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</si>
  <si>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</si>
  <si>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</si>
  <si>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</si>
  <si>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</si>
  <si>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</si>
  <si>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</si>
  <si>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</si>
  <si>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</si>
  <si>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</si>
  <si>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</si>
  <si>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</si>
  <si>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</si>
  <si>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</si>
  <si>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</si>
  <si>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</si>
  <si>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</si>
  <si>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</si>
  <si>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</si>
  <si>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</si>
  <si>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</si>
  <si>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</si>
  <si>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</si>
  <si>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</si>
  <si>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</si>
  <si>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</si>
  <si>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</si>
  <si>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</si>
  <si>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</si>
  <si>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</si>
  <si>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</si>
  <si>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</si>
  <si>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</si>
  <si>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</si>
  <si>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</si>
  <si>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</si>
  <si>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</si>
  <si>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</si>
  <si>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</si>
  <si>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</si>
  <si>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</si>
  <si>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</si>
  <si>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</si>
  <si>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</si>
  <si>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</si>
  <si>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</si>
  <si>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</si>
  <si>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</si>
  <si>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</si>
  <si>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</si>
  <si>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</si>
  <si>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</si>
  <si>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</si>
  <si>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</si>
  <si>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</si>
  <si>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</si>
  <si>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</si>
  <si>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</si>
  <si>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</si>
  <si>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</si>
  <si>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</si>
  <si>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</si>
  <si>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</si>
  <si>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</si>
  <si>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</si>
  <si>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</si>
  <si>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</si>
  <si>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</si>
  <si>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</si>
  <si>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</si>
  <si>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</si>
  <si>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</si>
  <si>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</si>
  <si>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</si>
  <si>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</si>
  <si>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</si>
  <si>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</si>
  <si>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</si>
  <si>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</si>
  <si>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</si>
  <si>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</si>
  <si>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</si>
  <si>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</si>
  <si>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</si>
  <si>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</si>
  <si>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</si>
  <si>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</si>
  <si>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</si>
  <si>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</si>
  <si>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</si>
  <si>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</si>
  <si>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</si>
  <si>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</si>
  <si>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</si>
  <si>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</si>
  <si>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</si>
  <si>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</si>
  <si>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</si>
  <si>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</si>
  <si>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</si>
  <si>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</si>
  <si>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</si>
  <si>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</si>
  <si>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</si>
  <si>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</si>
  <si>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</si>
  <si>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</si>
  <si>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</si>
  <si>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</si>
  <si>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</si>
  <si>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</si>
  <si>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</si>
  <si>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</si>
  <si>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</si>
  <si>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</si>
  <si>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</si>
  <si>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</si>
  <si>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</si>
  <si>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</si>
  <si>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</si>
  <si>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</si>
  <si>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</si>
  <si>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</si>
  <si>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</si>
  <si>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</si>
  <si>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</si>
  <si>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</si>
  <si>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</si>
  <si>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</si>
  <si>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</si>
  <si>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</si>
  <si>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</si>
  <si>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</si>
  <si>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</si>
  <si>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</si>
  <si>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</si>
  <si>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</si>
  <si>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</si>
  <si>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</si>
  <si>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</si>
  <si>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</si>
  <si>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</si>
  <si>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</si>
  <si>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</si>
  <si>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</si>
  <si>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</si>
  <si>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</si>
  <si>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</si>
  <si>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</si>
  <si>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</si>
  <si>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</si>
  <si>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</si>
  <si>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</si>
  <si>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</si>
  <si>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</si>
  <si>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</si>
  <si>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</si>
  <si>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</si>
  <si>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</si>
  <si>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</si>
  <si>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</si>
  <si>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</si>
  <si>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</si>
  <si>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</si>
  <si>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</si>
  <si>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</si>
  <si>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</si>
  <si>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</si>
  <si>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</si>
  <si>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</si>
  <si>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</si>
  <si>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</si>
  <si>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</si>
  <si>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</si>
  <si>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</si>
  <si>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</si>
  <si>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</si>
  <si>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</si>
  <si>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</si>
  <si>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</si>
  <si>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</si>
  <si>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</si>
  <si>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</si>
  <si>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</si>
  <si>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</si>
  <si>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</si>
  <si>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</si>
  <si>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</si>
  <si>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</si>
  <si>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</si>
  <si>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</si>
  <si>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</si>
  <si>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</si>
  <si>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</si>
  <si>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</si>
  <si>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</si>
  <si>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</si>
  <si>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</si>
  <si>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</si>
  <si>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</si>
  <si>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</si>
  <si>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</si>
  <si>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</si>
  <si>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</si>
  <si>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</si>
  <si>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</si>
  <si>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</si>
  <si>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</si>
  <si>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</si>
  <si>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</si>
  <si>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</si>
  <si>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</si>
  <si>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</si>
  <si>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</si>
  <si>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</si>
  <si>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</si>
  <si>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</si>
  <si>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</si>
  <si>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</si>
  <si>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</si>
  <si>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</si>
  <si>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</si>
  <si>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</si>
  <si>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</si>
  <si>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</si>
  <si>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</si>
  <si>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</si>
  <si>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</si>
  <si>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</si>
  <si>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</si>
  <si>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</si>
  <si>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</si>
  <si>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</si>
  <si>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</si>
  <si>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</si>
  <si>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</si>
  <si>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</si>
  <si>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</si>
  <si>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</si>
  <si>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</si>
  <si>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</si>
  <si>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</si>
  <si>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</si>
  <si>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</si>
  <si>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</si>
  <si>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</si>
  <si>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</si>
  <si>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</si>
  <si>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</si>
  <si>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</si>
  <si>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</si>
  <si>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</si>
  <si>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</si>
  <si>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</si>
  <si>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</si>
  <si>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</si>
  <si>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</si>
  <si>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</si>
  <si>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</si>
  <si>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</si>
  <si>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</si>
  <si>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</si>
  <si>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</si>
  <si>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</si>
  <si>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</si>
  <si>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</si>
  <si>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</si>
  <si>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</si>
  <si>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</si>
  <si>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</si>
  <si>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</si>
  <si>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</si>
  <si>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</si>
  <si>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</si>
  <si>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</si>
  <si>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</si>
  <si>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</si>
  <si>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</si>
  <si>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</si>
  <si>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</si>
  <si>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</si>
  <si>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</si>
  <si>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</si>
  <si>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</si>
  <si>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</si>
  <si>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</si>
  <si>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</si>
  <si>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</si>
  <si>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</si>
  <si>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</si>
  <si>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</si>
  <si>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</si>
  <si>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</si>
  <si>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</si>
  <si>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</si>
  <si>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</si>
  <si>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</si>
  <si>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</si>
  <si>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</si>
  <si>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</si>
  <si>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</si>
  <si>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</si>
  <si>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</si>
  <si>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</si>
  <si>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</si>
  <si>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</si>
  <si>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</si>
  <si>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</si>
  <si>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</si>
  <si>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</si>
  <si>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</si>
  <si>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</si>
  <si>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</si>
  <si>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</si>
  <si>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</si>
  <si>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</si>
  <si>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</si>
  <si>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</si>
  <si>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</si>
  <si>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</si>
  <si>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</si>
  <si>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</si>
  <si>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</si>
  <si>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</si>
  <si>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ΧΩΡΙΣ ΙΘΑΓΕΝΕΙΑ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</si>
  <si>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</si>
  <si>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</si>
  <si>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</si>
  <si>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</si>
  <si>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</si>
  <si>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</si>
  <si>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</si>
  <si>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</si>
  <si>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</si>
  <si>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</si>
  <si>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</si>
  <si>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</si>
  <si>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</si>
  <si>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</si>
  <si>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</si>
  <si>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</si>
  <si>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</si>
  <si>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</si>
  <si>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</si>
  <si>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</si>
  <si>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</si>
  <si>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</si>
  <si>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</si>
  <si>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</si>
  <si>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</si>
  <si>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</si>
  <si>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</si>
  <si>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</si>
  <si>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</si>
  <si>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</si>
  <si>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</si>
  <si>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</si>
  <si>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</si>
  <si>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</si>
  <si>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</si>
  <si>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</si>
  <si>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</si>
  <si>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</si>
  <si>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</si>
  <si>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</si>
  <si>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</si>
  <si>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</si>
  <si>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</si>
  <si>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</si>
  <si>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</si>
  <si>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</si>
  <si>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</si>
  <si>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</si>
  <si>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</si>
  <si>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</si>
  <si>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</si>
  <si>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</si>
  <si>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</si>
  <si>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</si>
  <si>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</si>
  <si>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</si>
  <si>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</si>
  <si>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</si>
  <si>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</si>
  <si>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</si>
  <si>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</si>
  <si>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</si>
  <si>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</si>
  <si>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</si>
  <si>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</si>
  <si>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</si>
  <si>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</si>
  <si>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</si>
  <si>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</si>
  <si>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</si>
  <si>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</si>
  <si>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</si>
  <si>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</si>
  <si>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</si>
  <si>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</si>
  <si>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</si>
  <si>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</si>
  <si>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</si>
  <si>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</si>
  <si>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</si>
  <si>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</si>
  <si>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</si>
  <si>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</si>
  <si>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</si>
  <si>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</si>
  <si>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</si>
  <si>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</si>
  <si>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</si>
  <si>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</si>
  <si>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</si>
  <si>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</si>
  <si>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</si>
  <si>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</si>
  <si>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</si>
  <si>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</si>
  <si>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</si>
  <si>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</si>
  <si>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</si>
  <si>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</si>
  <si>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</si>
  <si>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</si>
  <si>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</si>
  <si>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</si>
  <si>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</si>
  <si>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</si>
  <si>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</si>
  <si>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</si>
  <si>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</si>
  <si>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</si>
  <si>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</si>
  <si>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</si>
  <si>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</si>
  <si>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</si>
  <si>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</si>
  <si>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</si>
  <si>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</si>
  <si>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</si>
  <si>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</si>
  <si>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</si>
  <si>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</si>
  <si>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</si>
  <si>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</si>
  <si>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</si>
  <si>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</si>
  <si>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</si>
  <si>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</si>
  <si>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</si>
  <si>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</si>
  <si>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</si>
  <si>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</si>
  <si>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</si>
  <si>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</si>
  <si>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</si>
  <si>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</si>
  <si>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</si>
  <si>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</si>
  <si>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</si>
  <si>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</si>
  <si>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</si>
  <si>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</si>
  <si>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</si>
  <si>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</si>
  <si>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</si>
  <si>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</si>
  <si>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</si>
  <si>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</si>
  <si>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</si>
  <si>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</si>
  <si>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</si>
  <si>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</si>
  <si>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</si>
  <si>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</si>
  <si>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</si>
  <si>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</si>
  <si>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</si>
  <si>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</si>
  <si>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</si>
  <si>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</si>
  <si>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</si>
  <si>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</si>
  <si>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</si>
  <si>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</si>
  <si>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</si>
  <si>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</si>
  <si>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</si>
  <si>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</si>
  <si>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</si>
  <si>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</si>
  <si>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</si>
  <si>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</si>
  <si>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</si>
  <si>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</si>
  <si>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</si>
  <si>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</si>
  <si>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</si>
  <si>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</si>
  <si>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</si>
  <si>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</si>
  <si>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</si>
  <si>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</si>
  <si>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</si>
  <si>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</si>
  <si>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</si>
  <si>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</si>
  <si>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</si>
  <si>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</si>
  <si>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</si>
  <si>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</si>
  <si>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</si>
  <si>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</si>
  <si>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</si>
  <si>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</si>
  <si>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</si>
  <si>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</si>
  <si>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</si>
  <si>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</si>
  <si>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</si>
  <si>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</si>
  <si>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</si>
  <si>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</si>
  <si>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</si>
  <si>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</si>
  <si>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</si>
  <si>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</si>
  <si>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</si>
  <si>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</si>
  <si>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</si>
  <si>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</si>
  <si>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</si>
  <si>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</si>
  <si>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</si>
  <si>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</si>
  <si>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</si>
  <si>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</si>
  <si>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</si>
  <si>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</si>
  <si>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</si>
  <si>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</si>
  <si>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</si>
  <si>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</si>
  <si>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</si>
  <si>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</si>
  <si>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</si>
  <si>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</si>
  <si>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</si>
  <si>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</si>
  <si>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</si>
  <si>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</si>
  <si>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</si>
  <si>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</si>
  <si>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</si>
  <si>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</si>
  <si>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</si>
  <si>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</si>
  <si>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</si>
  <si>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</si>
  <si>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</si>
  <si>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</si>
  <si>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</si>
  <si>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</si>
  <si>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</si>
  <si>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</si>
  <si>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</si>
  <si>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</si>
  <si>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</si>
  <si>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</si>
  <si>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</si>
  <si>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</si>
  <si>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</si>
  <si>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</si>
  <si>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</si>
  <si>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</si>
  <si>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</si>
  <si>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</si>
  <si>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</si>
  <si>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</si>
  <si>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</si>
  <si>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</si>
  <si>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</si>
  <si>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</si>
  <si>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</si>
  <si>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</si>
  <si>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</si>
  <si>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</si>
  <si>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</si>
  <si>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</si>
  <si>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</si>
  <si>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</si>
  <si>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</si>
  <si>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</si>
  <si>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</si>
  <si>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</si>
  <si>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</si>
  <si>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</si>
  <si>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</si>
  <si>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</si>
  <si>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</si>
  <si>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</si>
  <si>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</si>
  <si>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</si>
  <si>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</si>
  <si>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</si>
  <si>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</si>
  <si>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</si>
  <si>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</si>
  <si>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</si>
  <si>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</si>
  <si>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</si>
  <si>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</si>
  <si>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</si>
  <si>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</si>
  <si>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</si>
  <si>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</si>
  <si>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</si>
  <si>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</si>
  <si>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</si>
  <si>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</si>
  <si>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</si>
  <si>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</si>
  <si>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</si>
  <si>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</si>
  <si>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</si>
  <si>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</si>
  <si>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</si>
  <si>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</si>
  <si>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</si>
  <si>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</si>
  <si>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</si>
  <si>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</si>
  <si>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</si>
  <si>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</si>
  <si>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</si>
  <si>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</si>
  <si>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</si>
  <si>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</si>
  <si>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</si>
  <si>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</si>
  <si>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</si>
  <si>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</si>
  <si>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</si>
  <si>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</si>
  <si>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</si>
  <si>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</si>
  <si>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</si>
  <si>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</si>
  <si>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</si>
  <si>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</si>
  <si>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</si>
  <si>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</si>
  <si>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</si>
  <si>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</si>
  <si>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</si>
  <si>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</si>
  <si>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</si>
  <si>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</si>
  <si>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</si>
  <si>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</si>
  <si>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</si>
  <si>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</si>
  <si>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</si>
  <si>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</si>
  <si>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</si>
  <si>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</si>
  <si>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</si>
  <si>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</si>
  <si>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</si>
  <si>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</si>
  <si>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</si>
  <si>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</si>
  <si>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</si>
  <si>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</si>
  <si>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</si>
  <si>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</si>
  <si>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</si>
  <si>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</si>
  <si>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</si>
  <si>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</si>
  <si>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</si>
  <si>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</si>
  <si>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</si>
  <si>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</si>
  <si>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</si>
  <si>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</si>
  <si>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</si>
  <si>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</si>
  <si>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</si>
  <si>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</si>
  <si>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</si>
  <si>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</si>
  <si>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</si>
  <si>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</si>
  <si>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</si>
  <si>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</si>
  <si>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</si>
  <si>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</si>
  <si>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</si>
  <si>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</si>
  <si>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</si>
  <si>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</si>
  <si>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</si>
  <si>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</si>
  <si>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</si>
  <si>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</si>
  <si>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</si>
  <si>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</si>
  <si>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</si>
  <si>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</si>
  <si>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</si>
  <si>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</si>
  <si>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</si>
  <si>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</si>
  <si>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</si>
  <si>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</si>
  <si>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</si>
  <si>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</si>
  <si>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</si>
  <si>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</si>
  <si>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</si>
  <si>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</si>
  <si>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</si>
  <si>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</si>
  <si>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</si>
  <si>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</si>
  <si>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</si>
  <si>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</si>
  <si>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</si>
  <si>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</si>
  <si>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</si>
  <si>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</si>
  <si>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</si>
  <si>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</si>
  <si>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</si>
  <si>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</si>
  <si>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</si>
  <si>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</si>
  <si>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</si>
  <si>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</si>
  <si>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</si>
  <si>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</si>
  <si>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</si>
  <si>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</si>
  <si>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</si>
  <si>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</si>
  <si>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</si>
  <si>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</si>
  <si>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</si>
  <si>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</si>
  <si>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</si>
  <si>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</si>
  <si>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</si>
  <si>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</si>
  <si>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</si>
  <si>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</si>
  <si>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</si>
  <si>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</si>
  <si>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</si>
  <si>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</si>
  <si>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</si>
  <si>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</si>
  <si>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</si>
  <si>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</si>
  <si>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</si>
  <si>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</si>
  <si>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</si>
  <si>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</si>
  <si>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</si>
  <si>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</si>
  <si>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</si>
  <si>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</si>
  <si>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</si>
  <si>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</si>
  <si>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</si>
  <si>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</si>
  <si>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</si>
  <si>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</si>
  <si>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</si>
  <si>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</si>
  <si>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</si>
  <si>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</si>
  <si>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</si>
  <si>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</si>
  <si>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</si>
  <si>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</si>
  <si>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</si>
  <si>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</si>
  <si>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</si>
  <si>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</si>
  <si>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</si>
  <si>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</si>
  <si>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</si>
  <si>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</si>
  <si>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</si>
  <si>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</si>
  <si>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</si>
  <si>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</si>
  <si>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</si>
  <si>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</si>
  <si>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</si>
  <si>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</si>
  <si>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</si>
  <si>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</si>
  <si>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</si>
  <si>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</si>
  <si>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</si>
  <si>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</si>
  <si>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</si>
  <si>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</si>
  <si>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</si>
  <si>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</si>
  <si>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</si>
  <si>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</si>
  <si>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</si>
  <si>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</si>
  <si>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</si>
  <si>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</si>
  <si>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</si>
  <si>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</si>
  <si>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</si>
  <si>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</si>
  <si>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</si>
  <si>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</si>
  <si>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</si>
  <si>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</si>
  <si>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</si>
  <si>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</si>
  <si>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</si>
  <si>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</si>
  <si>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</si>
  <si>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</si>
  <si>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</si>
  <si>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</si>
  <si>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</si>
  <si>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</si>
  <si>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</si>
  <si>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</si>
  <si>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</si>
  <si>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</si>
  <si>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</si>
  <si>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</si>
  <si>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</si>
  <si>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</si>
  <si>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</si>
  <si>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</si>
  <si>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</si>
  <si>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</si>
  <si>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</si>
  <si>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</si>
  <si>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</si>
  <si>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</si>
  <si>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</si>
  <si>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</si>
  <si>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</si>
  <si>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</si>
  <si>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</si>
  <si>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</si>
  <si>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</si>
  <si>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</si>
  <si>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</si>
  <si>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</si>
  <si>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</si>
  <si>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</si>
  <si>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</si>
  <si>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</si>
  <si>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</si>
  <si>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</si>
  <si>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</si>
  <si>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</si>
  <si>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</si>
  <si>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</si>
  <si>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</si>
  <si>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</si>
  <si>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</si>
  <si>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</si>
  <si>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</si>
  <si>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</si>
  <si>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</si>
  <si>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</si>
  <si>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</si>
  <si>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</si>
  <si>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</si>
  <si>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</si>
  <si>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</si>
  <si>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</si>
  <si>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</si>
  <si>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</si>
  <si>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</si>
  <si>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</si>
  <si>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</si>
  <si>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</si>
  <si>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</si>
  <si>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</si>
  <si>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</si>
  <si>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</si>
  <si>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</si>
  <si>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</si>
  <si>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</si>
  <si>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</si>
  <si>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</si>
  <si>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ΠΛΗΡΩΣΗ ΘΕΣΕΩΝ ΜΕ ΣΕΙΡΑ ΠΡΟΤΕΡΑΙΟΤΗΤΑΣ ΠΡΟΚΗΡΥΞΗ 1ΓΤ/2024 11/07/2024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</si>
</sst>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24"/>
  <sheetViews>
    <sheetView tabSelected="1" workbookViewId="0">
      <selection activeCell="A2" sqref="A2"/>
    </sheetView>
  </sheetViews>
  <sheetFormatPr defaultRowHeight="15" x14ac:dyDescent="0.25"/>
  <cols>
    <col min="2" max="2" width="48" customWidth="1"/>
  </cols>
  <sheetData>
    <row r="1" spans="1:3" x14ac:dyDescent="0.25">
      <c r="A1" t="s">
        <v>1926</v>
      </c>
    </row>
    <row r="2" spans="1:3" x14ac:dyDescent="0.25">
      <c r="A2" t="s">
        <v>0</v>
      </c>
    </row>
    <row r="4" spans="1:3" x14ac:dyDescent="0.25">
      <c r="A4" t="s">
        <v>1</v>
      </c>
    </row>
    <row r="6" spans="1:3" x14ac:dyDescent="0.25">
      <c r="A6" t="s">
        <v>2</v>
      </c>
      <c r="B6" t="s">
        <v>3</v>
      </c>
      <c r="C6" t="s">
        <v>4</v>
      </c>
    </row>
    <row r="7" spans="1:3" x14ac:dyDescent="0.25">
      <c r="A7" t="s">
        <v>5</v>
      </c>
      <c r="B7" t="str">
        <f>"00458555"</f>
        <v>00458555</v>
      </c>
      <c r="C7" t="s">
        <v>6</v>
      </c>
    </row>
    <row r="8" spans="1:3" x14ac:dyDescent="0.25">
      <c r="A8" t="s">
        <v>7</v>
      </c>
      <c r="B8" t="str">
        <f>"00227030"</f>
        <v>00227030</v>
      </c>
      <c r="C8" t="s">
        <v>6</v>
      </c>
    </row>
    <row r="9" spans="1:3" x14ac:dyDescent="0.25">
      <c r="A9" t="s">
        <v>8</v>
      </c>
      <c r="B9" t="str">
        <f>"00306671"</f>
        <v>00306671</v>
      </c>
      <c r="C9" t="s">
        <v>6</v>
      </c>
    </row>
    <row r="10" spans="1:3" x14ac:dyDescent="0.25">
      <c r="A10" t="s">
        <v>9</v>
      </c>
      <c r="B10" t="str">
        <f>"00726914"</f>
        <v>00726914</v>
      </c>
      <c r="C10" t="s">
        <v>6</v>
      </c>
    </row>
    <row r="11" spans="1:3" x14ac:dyDescent="0.25">
      <c r="A11" t="s">
        <v>10</v>
      </c>
      <c r="B11" t="str">
        <f>"00308730"</f>
        <v>00308730</v>
      </c>
      <c r="C11" t="s">
        <v>6</v>
      </c>
    </row>
    <row r="12" spans="1:3" x14ac:dyDescent="0.25">
      <c r="A12" t="s">
        <v>11</v>
      </c>
      <c r="B12" t="str">
        <f>"00006142"</f>
        <v>00006142</v>
      </c>
      <c r="C12" t="s">
        <v>6</v>
      </c>
    </row>
    <row r="13" spans="1:3" x14ac:dyDescent="0.25">
      <c r="A13" t="s">
        <v>12</v>
      </c>
      <c r="B13" t="str">
        <f>"01026572"</f>
        <v>01026572</v>
      </c>
      <c r="C13" t="s">
        <v>6</v>
      </c>
    </row>
    <row r="14" spans="1:3" x14ac:dyDescent="0.25">
      <c r="A14" t="s">
        <v>13</v>
      </c>
      <c r="B14" t="str">
        <f>"00800167"</f>
        <v>00800167</v>
      </c>
      <c r="C14" t="s">
        <v>6</v>
      </c>
    </row>
    <row r="15" spans="1:3" x14ac:dyDescent="0.25">
      <c r="A15" t="s">
        <v>14</v>
      </c>
      <c r="B15" t="str">
        <f>"01027726"</f>
        <v>01027726</v>
      </c>
      <c r="C15" t="s">
        <v>15</v>
      </c>
    </row>
    <row r="16" spans="1:3" x14ac:dyDescent="0.25">
      <c r="A16" t="s">
        <v>16</v>
      </c>
      <c r="B16" t="str">
        <f>"00543357"</f>
        <v>00543357</v>
      </c>
      <c r="C16" t="s">
        <v>6</v>
      </c>
    </row>
    <row r="17" spans="1:3" x14ac:dyDescent="0.25">
      <c r="A17" t="s">
        <v>17</v>
      </c>
      <c r="B17" t="str">
        <f>"00549205"</f>
        <v>00549205</v>
      </c>
      <c r="C17" t="s">
        <v>6</v>
      </c>
    </row>
    <row r="18" spans="1:3" x14ac:dyDescent="0.25">
      <c r="A18" t="s">
        <v>18</v>
      </c>
      <c r="B18" t="str">
        <f>"201507000800"</f>
        <v>201507000800</v>
      </c>
      <c r="C18" t="s">
        <v>19</v>
      </c>
    </row>
    <row r="19" spans="1:3" x14ac:dyDescent="0.25">
      <c r="A19" t="s">
        <v>20</v>
      </c>
      <c r="B19" t="str">
        <f>"00196617"</f>
        <v>00196617</v>
      </c>
      <c r="C19" t="s">
        <v>6</v>
      </c>
    </row>
    <row r="20" spans="1:3" x14ac:dyDescent="0.25">
      <c r="A20" t="s">
        <v>21</v>
      </c>
      <c r="B20" t="str">
        <f>"00716352"</f>
        <v>00716352</v>
      </c>
      <c r="C20" t="s">
        <v>6</v>
      </c>
    </row>
    <row r="21" spans="1:3" x14ac:dyDescent="0.25">
      <c r="A21" t="s">
        <v>22</v>
      </c>
      <c r="B21" t="str">
        <f>"201412005737"</f>
        <v>201412005737</v>
      </c>
      <c r="C21" t="s">
        <v>6</v>
      </c>
    </row>
    <row r="22" spans="1:3" x14ac:dyDescent="0.25">
      <c r="A22" t="s">
        <v>23</v>
      </c>
      <c r="B22" t="str">
        <f>"00371572"</f>
        <v>00371572</v>
      </c>
      <c r="C22" t="s">
        <v>6</v>
      </c>
    </row>
    <row r="23" spans="1:3" x14ac:dyDescent="0.25">
      <c r="A23" t="s">
        <v>24</v>
      </c>
      <c r="B23" t="str">
        <f>"01020483"</f>
        <v>01020483</v>
      </c>
      <c r="C23" t="s">
        <v>6</v>
      </c>
    </row>
    <row r="24" spans="1:3" x14ac:dyDescent="0.25">
      <c r="A24" t="s">
        <v>25</v>
      </c>
      <c r="B24" t="str">
        <f>"00744136"</f>
        <v>00744136</v>
      </c>
      <c r="C24" t="s">
        <v>6</v>
      </c>
    </row>
    <row r="25" spans="1:3" x14ac:dyDescent="0.25">
      <c r="A25" t="s">
        <v>26</v>
      </c>
      <c r="B25" t="str">
        <f>"00453077"</f>
        <v>00453077</v>
      </c>
      <c r="C25" t="s">
        <v>6</v>
      </c>
    </row>
    <row r="26" spans="1:3" x14ac:dyDescent="0.25">
      <c r="A26" t="s">
        <v>27</v>
      </c>
      <c r="B26" t="str">
        <f>"200801004458"</f>
        <v>200801004458</v>
      </c>
      <c r="C26" t="s">
        <v>6</v>
      </c>
    </row>
    <row r="27" spans="1:3" x14ac:dyDescent="0.25">
      <c r="A27" t="s">
        <v>28</v>
      </c>
      <c r="B27" t="str">
        <f>"00530765"</f>
        <v>00530765</v>
      </c>
      <c r="C27" t="s">
        <v>6</v>
      </c>
    </row>
    <row r="28" spans="1:3" x14ac:dyDescent="0.25">
      <c r="A28" t="s">
        <v>29</v>
      </c>
      <c r="B28" t="str">
        <f>"201511030313"</f>
        <v>201511030313</v>
      </c>
      <c r="C28" t="s">
        <v>6</v>
      </c>
    </row>
    <row r="29" spans="1:3" x14ac:dyDescent="0.25">
      <c r="A29" t="s">
        <v>30</v>
      </c>
      <c r="B29" t="str">
        <f>"01027586"</f>
        <v>01027586</v>
      </c>
      <c r="C29" t="s">
        <v>6</v>
      </c>
    </row>
    <row r="30" spans="1:3" x14ac:dyDescent="0.25">
      <c r="A30" t="s">
        <v>31</v>
      </c>
      <c r="B30" t="str">
        <f>"01027614"</f>
        <v>01027614</v>
      </c>
      <c r="C30" t="s">
        <v>6</v>
      </c>
    </row>
    <row r="31" spans="1:3" x14ac:dyDescent="0.25">
      <c r="A31" t="s">
        <v>32</v>
      </c>
      <c r="B31" t="str">
        <f>"200801002184"</f>
        <v>200801002184</v>
      </c>
      <c r="C31" t="s">
        <v>19</v>
      </c>
    </row>
    <row r="32" spans="1:3" x14ac:dyDescent="0.25">
      <c r="A32" t="s">
        <v>33</v>
      </c>
      <c r="B32" t="str">
        <f>"201507005043"</f>
        <v>201507005043</v>
      </c>
      <c r="C32" t="s">
        <v>6</v>
      </c>
    </row>
    <row r="33" spans="1:3" x14ac:dyDescent="0.25">
      <c r="A33" t="s">
        <v>34</v>
      </c>
      <c r="B33" t="str">
        <f>"00202654"</f>
        <v>00202654</v>
      </c>
      <c r="C33" t="s">
        <v>6</v>
      </c>
    </row>
    <row r="34" spans="1:3" x14ac:dyDescent="0.25">
      <c r="A34" t="s">
        <v>35</v>
      </c>
      <c r="B34" t="str">
        <f>"00571050"</f>
        <v>00571050</v>
      </c>
      <c r="C34" t="s">
        <v>6</v>
      </c>
    </row>
    <row r="35" spans="1:3" x14ac:dyDescent="0.25">
      <c r="A35" t="s">
        <v>36</v>
      </c>
      <c r="B35" t="str">
        <f>"01027388"</f>
        <v>01027388</v>
      </c>
      <c r="C35" t="s">
        <v>6</v>
      </c>
    </row>
    <row r="36" spans="1:3" x14ac:dyDescent="0.25">
      <c r="A36" t="s">
        <v>37</v>
      </c>
      <c r="B36" t="str">
        <f>"201405001688"</f>
        <v>201405001688</v>
      </c>
      <c r="C36" t="s">
        <v>6</v>
      </c>
    </row>
    <row r="37" spans="1:3" x14ac:dyDescent="0.25">
      <c r="A37" t="s">
        <v>38</v>
      </c>
      <c r="B37" t="str">
        <f>"00971223"</f>
        <v>00971223</v>
      </c>
      <c r="C37" t="s">
        <v>39</v>
      </c>
    </row>
    <row r="38" spans="1:3" x14ac:dyDescent="0.25">
      <c r="A38" t="s">
        <v>40</v>
      </c>
      <c r="B38" t="str">
        <f>"00816503"</f>
        <v>00816503</v>
      </c>
      <c r="C38" t="s">
        <v>6</v>
      </c>
    </row>
    <row r="39" spans="1:3" x14ac:dyDescent="0.25">
      <c r="A39" t="s">
        <v>41</v>
      </c>
      <c r="B39" t="str">
        <f>"201003000087"</f>
        <v>201003000087</v>
      </c>
      <c r="C39" t="s">
        <v>6</v>
      </c>
    </row>
    <row r="40" spans="1:3" x14ac:dyDescent="0.25">
      <c r="A40" t="s">
        <v>42</v>
      </c>
      <c r="B40" t="str">
        <f>"00109863"</f>
        <v>00109863</v>
      </c>
      <c r="C40" t="s">
        <v>6</v>
      </c>
    </row>
    <row r="41" spans="1:3" x14ac:dyDescent="0.25">
      <c r="A41" t="s">
        <v>43</v>
      </c>
      <c r="B41" t="str">
        <f>"00752511"</f>
        <v>00752511</v>
      </c>
      <c r="C41" t="s">
        <v>6</v>
      </c>
    </row>
    <row r="42" spans="1:3" x14ac:dyDescent="0.25">
      <c r="A42" t="s">
        <v>44</v>
      </c>
      <c r="B42" t="str">
        <f>"201401002416"</f>
        <v>201401002416</v>
      </c>
      <c r="C42" t="s">
        <v>6</v>
      </c>
    </row>
    <row r="43" spans="1:3" x14ac:dyDescent="0.25">
      <c r="A43" t="s">
        <v>45</v>
      </c>
      <c r="B43" t="str">
        <f>"00282154"</f>
        <v>00282154</v>
      </c>
      <c r="C43" t="s">
        <v>6</v>
      </c>
    </row>
    <row r="44" spans="1:3" x14ac:dyDescent="0.25">
      <c r="A44" t="s">
        <v>46</v>
      </c>
      <c r="B44" t="str">
        <f>"201604003753"</f>
        <v>201604003753</v>
      </c>
      <c r="C44" t="s">
        <v>19</v>
      </c>
    </row>
    <row r="45" spans="1:3" x14ac:dyDescent="0.25">
      <c r="A45" t="s">
        <v>47</v>
      </c>
      <c r="B45" t="str">
        <f>"00820225"</f>
        <v>00820225</v>
      </c>
      <c r="C45" t="s">
        <v>6</v>
      </c>
    </row>
    <row r="46" spans="1:3" x14ac:dyDescent="0.25">
      <c r="A46" t="s">
        <v>48</v>
      </c>
      <c r="B46" t="str">
        <f>"00474153"</f>
        <v>00474153</v>
      </c>
      <c r="C46" t="s">
        <v>6</v>
      </c>
    </row>
    <row r="47" spans="1:3" x14ac:dyDescent="0.25">
      <c r="A47" t="s">
        <v>49</v>
      </c>
      <c r="B47" t="str">
        <f>"00350176"</f>
        <v>00350176</v>
      </c>
      <c r="C47" t="s">
        <v>6</v>
      </c>
    </row>
    <row r="48" spans="1:3" x14ac:dyDescent="0.25">
      <c r="A48" t="s">
        <v>50</v>
      </c>
      <c r="B48" t="str">
        <f>"01027505"</f>
        <v>01027505</v>
      </c>
      <c r="C48" t="s">
        <v>19</v>
      </c>
    </row>
    <row r="49" spans="1:3" x14ac:dyDescent="0.25">
      <c r="A49" t="s">
        <v>51</v>
      </c>
      <c r="B49" t="str">
        <f>"201511020036"</f>
        <v>201511020036</v>
      </c>
      <c r="C49" t="s">
        <v>6</v>
      </c>
    </row>
    <row r="50" spans="1:3" x14ac:dyDescent="0.25">
      <c r="A50" t="s">
        <v>52</v>
      </c>
      <c r="B50" t="str">
        <f>"00858737"</f>
        <v>00858737</v>
      </c>
      <c r="C50" t="s">
        <v>6</v>
      </c>
    </row>
    <row r="51" spans="1:3" x14ac:dyDescent="0.25">
      <c r="A51" t="s">
        <v>53</v>
      </c>
      <c r="B51" t="str">
        <f>"00712265"</f>
        <v>00712265</v>
      </c>
      <c r="C51" t="s">
        <v>6</v>
      </c>
    </row>
    <row r="52" spans="1:3" x14ac:dyDescent="0.25">
      <c r="A52" t="s">
        <v>54</v>
      </c>
      <c r="B52" t="str">
        <f>"00989139"</f>
        <v>00989139</v>
      </c>
      <c r="C52" t="s">
        <v>6</v>
      </c>
    </row>
    <row r="53" spans="1:3" x14ac:dyDescent="0.25">
      <c r="A53" t="s">
        <v>55</v>
      </c>
      <c r="B53" t="str">
        <f>"00281925"</f>
        <v>00281925</v>
      </c>
      <c r="C53" t="s">
        <v>6</v>
      </c>
    </row>
    <row r="54" spans="1:3" x14ac:dyDescent="0.25">
      <c r="A54" t="s">
        <v>56</v>
      </c>
      <c r="B54" t="str">
        <f>"00502933"</f>
        <v>00502933</v>
      </c>
      <c r="C54" t="s">
        <v>6</v>
      </c>
    </row>
    <row r="55" spans="1:3" x14ac:dyDescent="0.25">
      <c r="A55" t="s">
        <v>57</v>
      </c>
      <c r="B55" t="str">
        <f>"00626354"</f>
        <v>00626354</v>
      </c>
      <c r="C55" t="s">
        <v>6</v>
      </c>
    </row>
    <row r="56" spans="1:3" x14ac:dyDescent="0.25">
      <c r="A56" t="s">
        <v>58</v>
      </c>
      <c r="B56" t="str">
        <f>"00930997"</f>
        <v>00930997</v>
      </c>
      <c r="C56" t="s">
        <v>15</v>
      </c>
    </row>
    <row r="57" spans="1:3" x14ac:dyDescent="0.25">
      <c r="A57" t="s">
        <v>59</v>
      </c>
      <c r="B57" t="str">
        <f>"00163484"</f>
        <v>00163484</v>
      </c>
      <c r="C57" t="s">
        <v>6</v>
      </c>
    </row>
    <row r="58" spans="1:3" x14ac:dyDescent="0.25">
      <c r="A58" t="s">
        <v>60</v>
      </c>
      <c r="B58" t="str">
        <f>"01027342"</f>
        <v>01027342</v>
      </c>
      <c r="C58" t="s">
        <v>6</v>
      </c>
    </row>
    <row r="59" spans="1:3" x14ac:dyDescent="0.25">
      <c r="A59" t="s">
        <v>61</v>
      </c>
      <c r="B59" t="str">
        <f>"00586459"</f>
        <v>00586459</v>
      </c>
      <c r="C59" t="s">
        <v>15</v>
      </c>
    </row>
    <row r="60" spans="1:3" x14ac:dyDescent="0.25">
      <c r="A60" t="s">
        <v>62</v>
      </c>
      <c r="B60" t="str">
        <f>"201511029643"</f>
        <v>201511029643</v>
      </c>
      <c r="C60" t="s">
        <v>6</v>
      </c>
    </row>
    <row r="61" spans="1:3" x14ac:dyDescent="0.25">
      <c r="A61" t="s">
        <v>63</v>
      </c>
      <c r="B61" t="str">
        <f>"00955985"</f>
        <v>00955985</v>
      </c>
      <c r="C61" t="s">
        <v>6</v>
      </c>
    </row>
    <row r="62" spans="1:3" x14ac:dyDescent="0.25">
      <c r="A62" t="s">
        <v>64</v>
      </c>
      <c r="B62" t="str">
        <f>"201406001512"</f>
        <v>201406001512</v>
      </c>
      <c r="C62" t="s">
        <v>15</v>
      </c>
    </row>
    <row r="63" spans="1:3" x14ac:dyDescent="0.25">
      <c r="A63" t="s">
        <v>65</v>
      </c>
      <c r="B63" t="str">
        <f>"00124225"</f>
        <v>00124225</v>
      </c>
      <c r="C63" t="s">
        <v>6</v>
      </c>
    </row>
    <row r="64" spans="1:3" x14ac:dyDescent="0.25">
      <c r="A64" t="s">
        <v>66</v>
      </c>
      <c r="B64" t="str">
        <f>"01027675"</f>
        <v>01027675</v>
      </c>
      <c r="C64" t="s">
        <v>6</v>
      </c>
    </row>
    <row r="65" spans="1:3" x14ac:dyDescent="0.25">
      <c r="A65" t="s">
        <v>67</v>
      </c>
      <c r="B65" t="str">
        <f>"201411001438"</f>
        <v>201411001438</v>
      </c>
      <c r="C65" t="s">
        <v>19</v>
      </c>
    </row>
    <row r="66" spans="1:3" x14ac:dyDescent="0.25">
      <c r="A66" t="s">
        <v>68</v>
      </c>
      <c r="B66" t="str">
        <f>"00953021"</f>
        <v>00953021</v>
      </c>
      <c r="C66" t="s">
        <v>6</v>
      </c>
    </row>
    <row r="67" spans="1:3" x14ac:dyDescent="0.25">
      <c r="A67" t="s">
        <v>69</v>
      </c>
      <c r="B67" t="str">
        <f>"200810001077"</f>
        <v>200810001077</v>
      </c>
      <c r="C67" t="s">
        <v>6</v>
      </c>
    </row>
    <row r="68" spans="1:3" x14ac:dyDescent="0.25">
      <c r="A68" t="s">
        <v>70</v>
      </c>
      <c r="B68" t="str">
        <f>"01027631"</f>
        <v>01027631</v>
      </c>
      <c r="C68" t="s">
        <v>6</v>
      </c>
    </row>
    <row r="69" spans="1:3" x14ac:dyDescent="0.25">
      <c r="A69" t="s">
        <v>71</v>
      </c>
      <c r="B69" t="str">
        <f>"00812156"</f>
        <v>00812156</v>
      </c>
      <c r="C69" t="s">
        <v>15</v>
      </c>
    </row>
    <row r="70" spans="1:3" x14ac:dyDescent="0.25">
      <c r="A70" t="s">
        <v>72</v>
      </c>
      <c r="B70" t="str">
        <f>"201406017995"</f>
        <v>201406017995</v>
      </c>
      <c r="C70" t="s">
        <v>6</v>
      </c>
    </row>
    <row r="71" spans="1:3" x14ac:dyDescent="0.25">
      <c r="A71" t="s">
        <v>73</v>
      </c>
      <c r="B71" t="str">
        <f>"00777447"</f>
        <v>00777447</v>
      </c>
      <c r="C71" t="s">
        <v>6</v>
      </c>
    </row>
    <row r="72" spans="1:3" x14ac:dyDescent="0.25">
      <c r="A72" t="s">
        <v>74</v>
      </c>
      <c r="B72" t="str">
        <f>"01027716"</f>
        <v>01027716</v>
      </c>
      <c r="C72" t="s">
        <v>75</v>
      </c>
    </row>
    <row r="73" spans="1:3" x14ac:dyDescent="0.25">
      <c r="A73" t="s">
        <v>76</v>
      </c>
      <c r="B73" t="str">
        <f>"200805000532"</f>
        <v>200805000532</v>
      </c>
      <c r="C73" t="s">
        <v>6</v>
      </c>
    </row>
    <row r="74" spans="1:3" x14ac:dyDescent="0.25">
      <c r="A74" t="s">
        <v>77</v>
      </c>
      <c r="B74" t="str">
        <f>"01027644"</f>
        <v>01027644</v>
      </c>
      <c r="C74" t="s">
        <v>15</v>
      </c>
    </row>
    <row r="75" spans="1:3" x14ac:dyDescent="0.25">
      <c r="A75" t="s">
        <v>78</v>
      </c>
      <c r="B75" t="str">
        <f>"00946275"</f>
        <v>00946275</v>
      </c>
      <c r="C75" t="s">
        <v>6</v>
      </c>
    </row>
    <row r="76" spans="1:3" x14ac:dyDescent="0.25">
      <c r="A76" t="s">
        <v>79</v>
      </c>
      <c r="B76" t="str">
        <f>"01027672"</f>
        <v>01027672</v>
      </c>
      <c r="C76" t="s">
        <v>19</v>
      </c>
    </row>
    <row r="77" spans="1:3" x14ac:dyDescent="0.25">
      <c r="A77" t="s">
        <v>80</v>
      </c>
      <c r="B77" t="str">
        <f>"201402010605"</f>
        <v>201402010605</v>
      </c>
      <c r="C77" t="s">
        <v>6</v>
      </c>
    </row>
    <row r="78" spans="1:3" x14ac:dyDescent="0.25">
      <c r="A78" t="s">
        <v>81</v>
      </c>
      <c r="B78" t="str">
        <f>"00936954"</f>
        <v>00936954</v>
      </c>
      <c r="C78" t="s">
        <v>6</v>
      </c>
    </row>
    <row r="79" spans="1:3" x14ac:dyDescent="0.25">
      <c r="A79" t="s">
        <v>82</v>
      </c>
      <c r="B79" t="str">
        <f>"201411001683"</f>
        <v>201411001683</v>
      </c>
      <c r="C79" t="s">
        <v>6</v>
      </c>
    </row>
    <row r="80" spans="1:3" x14ac:dyDescent="0.25">
      <c r="A80" t="s">
        <v>83</v>
      </c>
      <c r="B80" t="str">
        <f>"01006680"</f>
        <v>01006680</v>
      </c>
      <c r="C80" t="s">
        <v>6</v>
      </c>
    </row>
    <row r="81" spans="1:3" x14ac:dyDescent="0.25">
      <c r="A81" t="s">
        <v>84</v>
      </c>
      <c r="B81" t="str">
        <f>"01027643"</f>
        <v>01027643</v>
      </c>
      <c r="C81" t="s">
        <v>6</v>
      </c>
    </row>
    <row r="82" spans="1:3" x14ac:dyDescent="0.25">
      <c r="A82" t="s">
        <v>85</v>
      </c>
      <c r="B82" t="str">
        <f>"00738633"</f>
        <v>00738633</v>
      </c>
      <c r="C82" t="s">
        <v>6</v>
      </c>
    </row>
    <row r="83" spans="1:3" x14ac:dyDescent="0.25">
      <c r="A83" t="s">
        <v>86</v>
      </c>
      <c r="B83" t="str">
        <f>"00766368"</f>
        <v>00766368</v>
      </c>
      <c r="C83" t="s">
        <v>6</v>
      </c>
    </row>
    <row r="84" spans="1:3" x14ac:dyDescent="0.25">
      <c r="A84" t="s">
        <v>87</v>
      </c>
      <c r="B84" t="str">
        <f>"201406015007"</f>
        <v>201406015007</v>
      </c>
      <c r="C84" t="s">
        <v>6</v>
      </c>
    </row>
    <row r="85" spans="1:3" x14ac:dyDescent="0.25">
      <c r="A85" t="s">
        <v>88</v>
      </c>
      <c r="B85" t="str">
        <f>"00208605"</f>
        <v>00208605</v>
      </c>
      <c r="C85" t="s">
        <v>6</v>
      </c>
    </row>
    <row r="86" spans="1:3" x14ac:dyDescent="0.25">
      <c r="A86" t="s">
        <v>89</v>
      </c>
      <c r="B86" t="str">
        <f>"00283737"</f>
        <v>00283737</v>
      </c>
      <c r="C86" t="s">
        <v>6</v>
      </c>
    </row>
    <row r="87" spans="1:3" x14ac:dyDescent="0.25">
      <c r="A87" t="s">
        <v>90</v>
      </c>
      <c r="B87" t="str">
        <f>"01027587"</f>
        <v>01027587</v>
      </c>
      <c r="C87" t="s">
        <v>19</v>
      </c>
    </row>
    <row r="88" spans="1:3" x14ac:dyDescent="0.25">
      <c r="A88" t="s">
        <v>91</v>
      </c>
      <c r="B88" t="str">
        <f>"00637854"</f>
        <v>00637854</v>
      </c>
      <c r="C88" t="s">
        <v>6</v>
      </c>
    </row>
    <row r="89" spans="1:3" x14ac:dyDescent="0.25">
      <c r="A89" t="s">
        <v>92</v>
      </c>
      <c r="B89" t="str">
        <f>"00601730"</f>
        <v>00601730</v>
      </c>
      <c r="C89" t="s">
        <v>6</v>
      </c>
    </row>
    <row r="90" spans="1:3" x14ac:dyDescent="0.25">
      <c r="A90" t="s">
        <v>93</v>
      </c>
      <c r="B90" t="str">
        <f>"00634413"</f>
        <v>00634413</v>
      </c>
      <c r="C90" t="s">
        <v>19</v>
      </c>
    </row>
    <row r="91" spans="1:3" x14ac:dyDescent="0.25">
      <c r="A91" t="s">
        <v>94</v>
      </c>
      <c r="B91" t="str">
        <f>"201506001331"</f>
        <v>201506001331</v>
      </c>
      <c r="C91" t="s">
        <v>6</v>
      </c>
    </row>
    <row r="92" spans="1:3" x14ac:dyDescent="0.25">
      <c r="A92" t="s">
        <v>95</v>
      </c>
      <c r="B92" t="str">
        <f>"01027577"</f>
        <v>01027577</v>
      </c>
      <c r="C92" t="s">
        <v>19</v>
      </c>
    </row>
    <row r="93" spans="1:3" x14ac:dyDescent="0.25">
      <c r="A93" t="s">
        <v>96</v>
      </c>
      <c r="B93" t="str">
        <f>"01026820"</f>
        <v>01026820</v>
      </c>
      <c r="C93" t="s">
        <v>6</v>
      </c>
    </row>
    <row r="94" spans="1:3" x14ac:dyDescent="0.25">
      <c r="A94" t="s">
        <v>97</v>
      </c>
      <c r="B94" t="str">
        <f>"01027746"</f>
        <v>01027746</v>
      </c>
      <c r="C94" t="s">
        <v>6</v>
      </c>
    </row>
    <row r="95" spans="1:3" x14ac:dyDescent="0.25">
      <c r="A95" t="s">
        <v>98</v>
      </c>
      <c r="B95" t="str">
        <f>"00558552"</f>
        <v>00558552</v>
      </c>
      <c r="C95" t="s">
        <v>6</v>
      </c>
    </row>
    <row r="96" spans="1:3" x14ac:dyDescent="0.25">
      <c r="A96" t="s">
        <v>99</v>
      </c>
      <c r="B96" t="str">
        <f>"00994291"</f>
        <v>00994291</v>
      </c>
      <c r="C96" t="s">
        <v>6</v>
      </c>
    </row>
    <row r="97" spans="1:3" x14ac:dyDescent="0.25">
      <c r="A97" t="s">
        <v>100</v>
      </c>
      <c r="B97" t="str">
        <f>"00990762"</f>
        <v>00990762</v>
      </c>
      <c r="C97" t="s">
        <v>39</v>
      </c>
    </row>
    <row r="98" spans="1:3" x14ac:dyDescent="0.25">
      <c r="A98" t="s">
        <v>101</v>
      </c>
      <c r="B98" t="str">
        <f>"00939499"</f>
        <v>00939499</v>
      </c>
      <c r="C98" t="s">
        <v>6</v>
      </c>
    </row>
    <row r="99" spans="1:3" x14ac:dyDescent="0.25">
      <c r="A99" t="s">
        <v>102</v>
      </c>
      <c r="B99" t="str">
        <f>"00440076"</f>
        <v>00440076</v>
      </c>
      <c r="C99" t="s">
        <v>6</v>
      </c>
    </row>
    <row r="100" spans="1:3" x14ac:dyDescent="0.25">
      <c r="A100" t="s">
        <v>103</v>
      </c>
      <c r="B100" t="str">
        <f>"201602000179"</f>
        <v>201602000179</v>
      </c>
      <c r="C100" t="s">
        <v>6</v>
      </c>
    </row>
    <row r="101" spans="1:3" x14ac:dyDescent="0.25">
      <c r="A101" t="s">
        <v>104</v>
      </c>
      <c r="B101" t="str">
        <f>"00205575"</f>
        <v>00205575</v>
      </c>
      <c r="C101" t="s">
        <v>6</v>
      </c>
    </row>
    <row r="102" spans="1:3" x14ac:dyDescent="0.25">
      <c r="A102" t="s">
        <v>105</v>
      </c>
      <c r="B102" t="str">
        <f>"01027706"</f>
        <v>01027706</v>
      </c>
      <c r="C102" t="s">
        <v>6</v>
      </c>
    </row>
    <row r="103" spans="1:3" x14ac:dyDescent="0.25">
      <c r="A103" t="s">
        <v>106</v>
      </c>
      <c r="B103" t="str">
        <f>"01027308"</f>
        <v>01027308</v>
      </c>
      <c r="C103" t="s">
        <v>6</v>
      </c>
    </row>
    <row r="104" spans="1:3" x14ac:dyDescent="0.25">
      <c r="A104" t="s">
        <v>107</v>
      </c>
      <c r="B104" t="str">
        <f>"00492965"</f>
        <v>00492965</v>
      </c>
      <c r="C104" t="s">
        <v>6</v>
      </c>
    </row>
    <row r="105" spans="1:3" x14ac:dyDescent="0.25">
      <c r="A105" t="s">
        <v>108</v>
      </c>
      <c r="B105" t="str">
        <f>"00139370"</f>
        <v>00139370</v>
      </c>
      <c r="C105" t="s">
        <v>6</v>
      </c>
    </row>
    <row r="106" spans="1:3" x14ac:dyDescent="0.25">
      <c r="A106" t="s">
        <v>109</v>
      </c>
      <c r="B106" t="str">
        <f>"01027715"</f>
        <v>01027715</v>
      </c>
      <c r="C106" t="s">
        <v>6</v>
      </c>
    </row>
    <row r="107" spans="1:3" x14ac:dyDescent="0.25">
      <c r="A107" t="s">
        <v>110</v>
      </c>
      <c r="B107" t="str">
        <f>"00887547"</f>
        <v>00887547</v>
      </c>
      <c r="C107" t="s">
        <v>19</v>
      </c>
    </row>
    <row r="108" spans="1:3" x14ac:dyDescent="0.25">
      <c r="A108" t="s">
        <v>111</v>
      </c>
      <c r="B108" t="str">
        <f>"00764391"</f>
        <v>00764391</v>
      </c>
      <c r="C108" t="s">
        <v>6</v>
      </c>
    </row>
    <row r="109" spans="1:3" x14ac:dyDescent="0.25">
      <c r="A109" t="s">
        <v>112</v>
      </c>
      <c r="B109" t="str">
        <f>"201002000427"</f>
        <v>201002000427</v>
      </c>
      <c r="C109" t="s">
        <v>6</v>
      </c>
    </row>
    <row r="110" spans="1:3" x14ac:dyDescent="0.25">
      <c r="A110" t="s">
        <v>113</v>
      </c>
      <c r="B110" t="str">
        <f>"01027022"</f>
        <v>01027022</v>
      </c>
      <c r="C110" t="s">
        <v>15</v>
      </c>
    </row>
    <row r="111" spans="1:3" x14ac:dyDescent="0.25">
      <c r="A111" t="s">
        <v>114</v>
      </c>
      <c r="B111" t="str">
        <f>"01027673"</f>
        <v>01027673</v>
      </c>
      <c r="C111" t="s">
        <v>6</v>
      </c>
    </row>
    <row r="112" spans="1:3" x14ac:dyDescent="0.25">
      <c r="A112" t="s">
        <v>115</v>
      </c>
      <c r="B112" t="str">
        <f>"201511014321"</f>
        <v>201511014321</v>
      </c>
      <c r="C112" t="s">
        <v>6</v>
      </c>
    </row>
    <row r="113" spans="1:3" x14ac:dyDescent="0.25">
      <c r="A113" t="s">
        <v>116</v>
      </c>
      <c r="B113" t="str">
        <f>"00308473"</f>
        <v>00308473</v>
      </c>
      <c r="C113" t="s">
        <v>6</v>
      </c>
    </row>
    <row r="114" spans="1:3" x14ac:dyDescent="0.25">
      <c r="A114" t="s">
        <v>117</v>
      </c>
      <c r="B114" t="str">
        <f>"00952718"</f>
        <v>00952718</v>
      </c>
      <c r="C114" t="s">
        <v>6</v>
      </c>
    </row>
    <row r="115" spans="1:3" x14ac:dyDescent="0.25">
      <c r="A115" t="s">
        <v>118</v>
      </c>
      <c r="B115" t="str">
        <f>"00024288"</f>
        <v>00024288</v>
      </c>
      <c r="C115" t="s">
        <v>6</v>
      </c>
    </row>
    <row r="116" spans="1:3" x14ac:dyDescent="0.25">
      <c r="A116" t="s">
        <v>119</v>
      </c>
      <c r="B116" t="str">
        <f>"00891327"</f>
        <v>00891327</v>
      </c>
      <c r="C116" t="s">
        <v>6</v>
      </c>
    </row>
    <row r="117" spans="1:3" x14ac:dyDescent="0.25">
      <c r="A117" t="s">
        <v>120</v>
      </c>
      <c r="B117" t="str">
        <f>"00854976"</f>
        <v>00854976</v>
      </c>
      <c r="C117" t="s">
        <v>6</v>
      </c>
    </row>
    <row r="118" spans="1:3" x14ac:dyDescent="0.25">
      <c r="A118" t="s">
        <v>121</v>
      </c>
      <c r="B118" t="str">
        <f>"00296108"</f>
        <v>00296108</v>
      </c>
      <c r="C118" t="s">
        <v>6</v>
      </c>
    </row>
    <row r="119" spans="1:3" x14ac:dyDescent="0.25">
      <c r="A119" t="s">
        <v>122</v>
      </c>
      <c r="B119" t="str">
        <f>"00102692"</f>
        <v>00102692</v>
      </c>
      <c r="C119" t="s">
        <v>19</v>
      </c>
    </row>
    <row r="120" spans="1:3" x14ac:dyDescent="0.25">
      <c r="A120" t="s">
        <v>123</v>
      </c>
      <c r="B120" t="str">
        <f>"00458224"</f>
        <v>00458224</v>
      </c>
      <c r="C120" t="s">
        <v>19</v>
      </c>
    </row>
    <row r="121" spans="1:3" x14ac:dyDescent="0.25">
      <c r="A121" t="s">
        <v>124</v>
      </c>
      <c r="B121" t="str">
        <f>"01002309"</f>
        <v>01002309</v>
      </c>
      <c r="C121" t="s">
        <v>19</v>
      </c>
    </row>
    <row r="122" spans="1:3" x14ac:dyDescent="0.25">
      <c r="A122" t="s">
        <v>125</v>
      </c>
      <c r="B122" t="str">
        <f>"00988421"</f>
        <v>00988421</v>
      </c>
      <c r="C122" t="s">
        <v>6</v>
      </c>
    </row>
    <row r="123" spans="1:3" x14ac:dyDescent="0.25">
      <c r="A123" t="s">
        <v>126</v>
      </c>
      <c r="B123" t="str">
        <f>"00400056"</f>
        <v>00400056</v>
      </c>
      <c r="C123" t="s">
        <v>6</v>
      </c>
    </row>
    <row r="124" spans="1:3" x14ac:dyDescent="0.25">
      <c r="A124" t="s">
        <v>127</v>
      </c>
      <c r="B124" t="str">
        <f>"200712004366"</f>
        <v>200712004366</v>
      </c>
      <c r="C124" t="s">
        <v>6</v>
      </c>
    </row>
    <row r="125" spans="1:3" x14ac:dyDescent="0.25">
      <c r="A125" t="s">
        <v>128</v>
      </c>
      <c r="B125" t="str">
        <f>"00150315"</f>
        <v>00150315</v>
      </c>
      <c r="C125" t="s">
        <v>19</v>
      </c>
    </row>
    <row r="126" spans="1:3" x14ac:dyDescent="0.25">
      <c r="A126" t="s">
        <v>129</v>
      </c>
      <c r="B126" t="str">
        <f>"00882844"</f>
        <v>00882844</v>
      </c>
      <c r="C126" t="s">
        <v>19</v>
      </c>
    </row>
    <row r="127" spans="1:3" x14ac:dyDescent="0.25">
      <c r="A127" t="s">
        <v>130</v>
      </c>
      <c r="B127" t="str">
        <f>"01027684"</f>
        <v>01027684</v>
      </c>
      <c r="C127" t="s">
        <v>6</v>
      </c>
    </row>
    <row r="128" spans="1:3" x14ac:dyDescent="0.25">
      <c r="A128" t="s">
        <v>131</v>
      </c>
      <c r="B128" t="str">
        <f>"00269723"</f>
        <v>00269723</v>
      </c>
      <c r="C128" t="s">
        <v>6</v>
      </c>
    </row>
    <row r="129" spans="1:3" x14ac:dyDescent="0.25">
      <c r="A129" t="s">
        <v>132</v>
      </c>
      <c r="B129" t="str">
        <f>"01026568"</f>
        <v>01026568</v>
      </c>
      <c r="C129" t="s">
        <v>39</v>
      </c>
    </row>
    <row r="130" spans="1:3" x14ac:dyDescent="0.25">
      <c r="A130" t="s">
        <v>133</v>
      </c>
      <c r="B130" t="str">
        <f>"00585776"</f>
        <v>00585776</v>
      </c>
      <c r="C130" t="s">
        <v>6</v>
      </c>
    </row>
    <row r="131" spans="1:3" x14ac:dyDescent="0.25">
      <c r="A131" t="s">
        <v>134</v>
      </c>
      <c r="B131" t="str">
        <f>"00280287"</f>
        <v>00280287</v>
      </c>
      <c r="C131" t="s">
        <v>6</v>
      </c>
    </row>
    <row r="132" spans="1:3" x14ac:dyDescent="0.25">
      <c r="A132" t="s">
        <v>135</v>
      </c>
      <c r="B132" t="str">
        <f>"01010875"</f>
        <v>01010875</v>
      </c>
      <c r="C132" t="s">
        <v>6</v>
      </c>
    </row>
    <row r="133" spans="1:3" x14ac:dyDescent="0.25">
      <c r="A133" t="s">
        <v>136</v>
      </c>
      <c r="B133" t="str">
        <f>"00291006"</f>
        <v>00291006</v>
      </c>
      <c r="C133" t="s">
        <v>6</v>
      </c>
    </row>
    <row r="134" spans="1:3" x14ac:dyDescent="0.25">
      <c r="A134" t="s">
        <v>137</v>
      </c>
      <c r="B134" t="str">
        <f>"201511026865"</f>
        <v>201511026865</v>
      </c>
      <c r="C134" t="s">
        <v>6</v>
      </c>
    </row>
    <row r="135" spans="1:3" x14ac:dyDescent="0.25">
      <c r="A135" t="s">
        <v>138</v>
      </c>
      <c r="B135" t="str">
        <f>"00701451"</f>
        <v>00701451</v>
      </c>
      <c r="C135" t="s">
        <v>6</v>
      </c>
    </row>
    <row r="136" spans="1:3" x14ac:dyDescent="0.25">
      <c r="A136" t="s">
        <v>139</v>
      </c>
      <c r="B136" t="str">
        <f>"00337954"</f>
        <v>00337954</v>
      </c>
      <c r="C136" t="s">
        <v>6</v>
      </c>
    </row>
    <row r="137" spans="1:3" x14ac:dyDescent="0.25">
      <c r="A137" t="s">
        <v>140</v>
      </c>
      <c r="B137" t="str">
        <f>"00649548"</f>
        <v>00649548</v>
      </c>
      <c r="C137" t="s">
        <v>15</v>
      </c>
    </row>
    <row r="138" spans="1:3" x14ac:dyDescent="0.25">
      <c r="A138" t="s">
        <v>141</v>
      </c>
      <c r="B138" t="str">
        <f>"00454423"</f>
        <v>00454423</v>
      </c>
      <c r="C138" t="s">
        <v>6</v>
      </c>
    </row>
    <row r="139" spans="1:3" x14ac:dyDescent="0.25">
      <c r="A139" t="s">
        <v>142</v>
      </c>
      <c r="B139" t="str">
        <f>"00739459"</f>
        <v>00739459</v>
      </c>
      <c r="C139" t="s">
        <v>6</v>
      </c>
    </row>
    <row r="140" spans="1:3" x14ac:dyDescent="0.25">
      <c r="A140" t="s">
        <v>143</v>
      </c>
      <c r="B140" t="str">
        <f>"00625830"</f>
        <v>00625830</v>
      </c>
      <c r="C140" t="s">
        <v>6</v>
      </c>
    </row>
    <row r="141" spans="1:3" x14ac:dyDescent="0.25">
      <c r="A141" t="s">
        <v>144</v>
      </c>
      <c r="B141" t="str">
        <f>"00581462"</f>
        <v>00581462</v>
      </c>
      <c r="C141" t="s">
        <v>6</v>
      </c>
    </row>
    <row r="142" spans="1:3" x14ac:dyDescent="0.25">
      <c r="A142" t="s">
        <v>145</v>
      </c>
      <c r="B142" t="str">
        <f>"00195128"</f>
        <v>00195128</v>
      </c>
      <c r="C142" t="s">
        <v>19</v>
      </c>
    </row>
    <row r="143" spans="1:3" x14ac:dyDescent="0.25">
      <c r="A143" t="s">
        <v>146</v>
      </c>
      <c r="B143" t="str">
        <f>"01026571"</f>
        <v>01026571</v>
      </c>
      <c r="C143" t="s">
        <v>6</v>
      </c>
    </row>
    <row r="144" spans="1:3" x14ac:dyDescent="0.25">
      <c r="A144" t="s">
        <v>147</v>
      </c>
      <c r="B144" t="str">
        <f>"01027247"</f>
        <v>01027247</v>
      </c>
      <c r="C144" t="s">
        <v>19</v>
      </c>
    </row>
    <row r="145" spans="1:3" x14ac:dyDescent="0.25">
      <c r="A145" t="s">
        <v>148</v>
      </c>
      <c r="B145" t="str">
        <f>"01024327"</f>
        <v>01024327</v>
      </c>
      <c r="C145" t="s">
        <v>19</v>
      </c>
    </row>
    <row r="146" spans="1:3" x14ac:dyDescent="0.25">
      <c r="A146" t="s">
        <v>149</v>
      </c>
      <c r="B146" t="str">
        <f>"01027368"</f>
        <v>01027368</v>
      </c>
      <c r="C146" t="s">
        <v>15</v>
      </c>
    </row>
    <row r="147" spans="1:3" x14ac:dyDescent="0.25">
      <c r="A147" t="s">
        <v>150</v>
      </c>
      <c r="B147" t="str">
        <f>"00982989"</f>
        <v>00982989</v>
      </c>
      <c r="C147" t="s">
        <v>6</v>
      </c>
    </row>
    <row r="148" spans="1:3" x14ac:dyDescent="0.25">
      <c r="A148" t="s">
        <v>151</v>
      </c>
      <c r="B148" t="str">
        <f>"201412002136"</f>
        <v>201412002136</v>
      </c>
      <c r="C148" t="s">
        <v>6</v>
      </c>
    </row>
    <row r="149" spans="1:3" x14ac:dyDescent="0.25">
      <c r="A149" t="s">
        <v>152</v>
      </c>
      <c r="B149" t="str">
        <f>"01027457"</f>
        <v>01027457</v>
      </c>
      <c r="C149" t="s">
        <v>15</v>
      </c>
    </row>
    <row r="150" spans="1:3" x14ac:dyDescent="0.25">
      <c r="A150" t="s">
        <v>153</v>
      </c>
      <c r="B150" t="str">
        <f>"01027208"</f>
        <v>01027208</v>
      </c>
      <c r="C150" t="s">
        <v>6</v>
      </c>
    </row>
    <row r="151" spans="1:3" x14ac:dyDescent="0.25">
      <c r="A151" t="s">
        <v>154</v>
      </c>
      <c r="B151" t="str">
        <f>"00907991"</f>
        <v>00907991</v>
      </c>
      <c r="C151" t="s">
        <v>6</v>
      </c>
    </row>
    <row r="152" spans="1:3" x14ac:dyDescent="0.25">
      <c r="A152" t="s">
        <v>155</v>
      </c>
      <c r="B152" t="str">
        <f>"00105161"</f>
        <v>00105161</v>
      </c>
      <c r="C152" t="s">
        <v>6</v>
      </c>
    </row>
    <row r="153" spans="1:3" x14ac:dyDescent="0.25">
      <c r="A153" t="s">
        <v>156</v>
      </c>
      <c r="B153" t="str">
        <f>"00660368"</f>
        <v>00660368</v>
      </c>
      <c r="C153" t="s">
        <v>6</v>
      </c>
    </row>
    <row r="154" spans="1:3" x14ac:dyDescent="0.25">
      <c r="A154" t="s">
        <v>157</v>
      </c>
      <c r="B154" t="str">
        <f>"01027253"</f>
        <v>01027253</v>
      </c>
      <c r="C154" t="s">
        <v>6</v>
      </c>
    </row>
    <row r="155" spans="1:3" x14ac:dyDescent="0.25">
      <c r="A155" t="s">
        <v>158</v>
      </c>
      <c r="B155" t="str">
        <f>"01027113"</f>
        <v>01027113</v>
      </c>
      <c r="C155" t="s">
        <v>6</v>
      </c>
    </row>
    <row r="156" spans="1:3" x14ac:dyDescent="0.25">
      <c r="A156" t="s">
        <v>159</v>
      </c>
      <c r="B156" t="str">
        <f>"00867370"</f>
        <v>00867370</v>
      </c>
      <c r="C156" t="s">
        <v>15</v>
      </c>
    </row>
    <row r="157" spans="1:3" x14ac:dyDescent="0.25">
      <c r="A157" t="s">
        <v>160</v>
      </c>
      <c r="B157" t="str">
        <f>"00138350"</f>
        <v>00138350</v>
      </c>
      <c r="C157" t="s">
        <v>6</v>
      </c>
    </row>
    <row r="158" spans="1:3" x14ac:dyDescent="0.25">
      <c r="A158" t="s">
        <v>161</v>
      </c>
      <c r="B158" t="str">
        <f>"00050472"</f>
        <v>00050472</v>
      </c>
      <c r="C158" t="s">
        <v>6</v>
      </c>
    </row>
    <row r="159" spans="1:3" x14ac:dyDescent="0.25">
      <c r="A159" t="s">
        <v>162</v>
      </c>
      <c r="B159" t="str">
        <f>"01027349"</f>
        <v>01027349</v>
      </c>
      <c r="C159" t="s">
        <v>6</v>
      </c>
    </row>
    <row r="160" spans="1:3" x14ac:dyDescent="0.25">
      <c r="A160" t="s">
        <v>163</v>
      </c>
      <c r="B160" t="str">
        <f>"00970788"</f>
        <v>00970788</v>
      </c>
      <c r="C160" t="s">
        <v>6</v>
      </c>
    </row>
    <row r="161" spans="1:3" x14ac:dyDescent="0.25">
      <c r="A161" t="s">
        <v>164</v>
      </c>
      <c r="B161" t="str">
        <f>"201406012164"</f>
        <v>201406012164</v>
      </c>
      <c r="C161" t="s">
        <v>6</v>
      </c>
    </row>
    <row r="162" spans="1:3" x14ac:dyDescent="0.25">
      <c r="A162" t="s">
        <v>165</v>
      </c>
      <c r="B162" t="str">
        <f>"00819693"</f>
        <v>00819693</v>
      </c>
      <c r="C162" t="s">
        <v>6</v>
      </c>
    </row>
    <row r="163" spans="1:3" x14ac:dyDescent="0.25">
      <c r="A163" t="s">
        <v>166</v>
      </c>
      <c r="B163" t="str">
        <f>"00471662"</f>
        <v>00471662</v>
      </c>
      <c r="C163" t="s">
        <v>6</v>
      </c>
    </row>
    <row r="164" spans="1:3" x14ac:dyDescent="0.25">
      <c r="A164" t="s">
        <v>167</v>
      </c>
      <c r="B164" t="str">
        <f>"201510004178"</f>
        <v>201510004178</v>
      </c>
      <c r="C164" t="s">
        <v>6</v>
      </c>
    </row>
    <row r="165" spans="1:3" x14ac:dyDescent="0.25">
      <c r="A165" t="s">
        <v>168</v>
      </c>
      <c r="B165" t="str">
        <f>"00839114"</f>
        <v>00839114</v>
      </c>
      <c r="C165" t="s">
        <v>6</v>
      </c>
    </row>
    <row r="166" spans="1:3" x14ac:dyDescent="0.25">
      <c r="A166" t="s">
        <v>169</v>
      </c>
      <c r="B166" t="str">
        <f>"00826748"</f>
        <v>00826748</v>
      </c>
      <c r="C166" t="s">
        <v>6</v>
      </c>
    </row>
    <row r="167" spans="1:3" x14ac:dyDescent="0.25">
      <c r="A167" t="s">
        <v>170</v>
      </c>
      <c r="B167" t="str">
        <f>"01027316"</f>
        <v>01027316</v>
      </c>
      <c r="C167" t="s">
        <v>6</v>
      </c>
    </row>
    <row r="168" spans="1:3" x14ac:dyDescent="0.25">
      <c r="A168" t="s">
        <v>171</v>
      </c>
      <c r="B168" t="str">
        <f>"00644172"</f>
        <v>00644172</v>
      </c>
      <c r="C168" t="s">
        <v>6</v>
      </c>
    </row>
    <row r="169" spans="1:3" x14ac:dyDescent="0.25">
      <c r="A169" t="s">
        <v>172</v>
      </c>
      <c r="B169" t="str">
        <f>"01027346"</f>
        <v>01027346</v>
      </c>
      <c r="C169" t="s">
        <v>6</v>
      </c>
    </row>
    <row r="170" spans="1:3" x14ac:dyDescent="0.25">
      <c r="A170" t="s">
        <v>173</v>
      </c>
      <c r="B170" t="str">
        <f>"00689019"</f>
        <v>00689019</v>
      </c>
      <c r="C170" t="s">
        <v>19</v>
      </c>
    </row>
    <row r="171" spans="1:3" x14ac:dyDescent="0.25">
      <c r="A171" t="s">
        <v>174</v>
      </c>
      <c r="B171" t="str">
        <f>"00475585"</f>
        <v>00475585</v>
      </c>
      <c r="C171" t="s">
        <v>6</v>
      </c>
    </row>
    <row r="172" spans="1:3" x14ac:dyDescent="0.25">
      <c r="A172" t="s">
        <v>175</v>
      </c>
      <c r="B172" t="str">
        <f>"00525367"</f>
        <v>00525367</v>
      </c>
      <c r="C172" t="s">
        <v>6</v>
      </c>
    </row>
    <row r="173" spans="1:3" x14ac:dyDescent="0.25">
      <c r="A173" t="s">
        <v>176</v>
      </c>
      <c r="B173" t="str">
        <f>"00686098"</f>
        <v>00686098</v>
      </c>
      <c r="C173" t="s">
        <v>19</v>
      </c>
    </row>
    <row r="174" spans="1:3" x14ac:dyDescent="0.25">
      <c r="A174" t="s">
        <v>177</v>
      </c>
      <c r="B174" t="str">
        <f>"00779986"</f>
        <v>00779986</v>
      </c>
      <c r="C174" t="s">
        <v>6</v>
      </c>
    </row>
    <row r="175" spans="1:3" x14ac:dyDescent="0.25">
      <c r="A175" t="s">
        <v>178</v>
      </c>
      <c r="B175" t="str">
        <f>"201601001199"</f>
        <v>201601001199</v>
      </c>
      <c r="C175" t="s">
        <v>6</v>
      </c>
    </row>
    <row r="176" spans="1:3" x14ac:dyDescent="0.25">
      <c r="A176" t="s">
        <v>179</v>
      </c>
      <c r="B176" t="str">
        <f>"00800195"</f>
        <v>00800195</v>
      </c>
      <c r="C176" t="s">
        <v>6</v>
      </c>
    </row>
    <row r="177" spans="1:3" x14ac:dyDescent="0.25">
      <c r="A177" t="s">
        <v>180</v>
      </c>
      <c r="B177" t="str">
        <f>"00487045"</f>
        <v>00487045</v>
      </c>
      <c r="C177" t="s">
        <v>6</v>
      </c>
    </row>
    <row r="178" spans="1:3" x14ac:dyDescent="0.25">
      <c r="A178" t="s">
        <v>181</v>
      </c>
      <c r="B178" t="str">
        <f>"200907000198"</f>
        <v>200907000198</v>
      </c>
      <c r="C178" t="s">
        <v>6</v>
      </c>
    </row>
    <row r="179" spans="1:3" x14ac:dyDescent="0.25">
      <c r="A179" t="s">
        <v>182</v>
      </c>
      <c r="B179" t="str">
        <f>"01027045"</f>
        <v>01027045</v>
      </c>
      <c r="C179" t="s">
        <v>19</v>
      </c>
    </row>
    <row r="180" spans="1:3" x14ac:dyDescent="0.25">
      <c r="A180" t="s">
        <v>183</v>
      </c>
      <c r="B180" t="str">
        <f>"01025525"</f>
        <v>01025525</v>
      </c>
      <c r="C180" t="s">
        <v>15</v>
      </c>
    </row>
    <row r="181" spans="1:3" x14ac:dyDescent="0.25">
      <c r="A181" t="s">
        <v>184</v>
      </c>
      <c r="B181" t="str">
        <f>"00187953"</f>
        <v>00187953</v>
      </c>
      <c r="C181" t="s">
        <v>6</v>
      </c>
    </row>
    <row r="182" spans="1:3" x14ac:dyDescent="0.25">
      <c r="A182" t="s">
        <v>185</v>
      </c>
      <c r="B182" t="str">
        <f>"00873867"</f>
        <v>00873867</v>
      </c>
      <c r="C182" t="s">
        <v>6</v>
      </c>
    </row>
    <row r="183" spans="1:3" x14ac:dyDescent="0.25">
      <c r="A183" t="s">
        <v>186</v>
      </c>
      <c r="B183" t="str">
        <f>"00539466"</f>
        <v>00539466</v>
      </c>
      <c r="C183" t="s">
        <v>6</v>
      </c>
    </row>
    <row r="184" spans="1:3" x14ac:dyDescent="0.25">
      <c r="A184" t="s">
        <v>187</v>
      </c>
      <c r="B184" t="str">
        <f>"01027383"</f>
        <v>01027383</v>
      </c>
      <c r="C184" t="s">
        <v>6</v>
      </c>
    </row>
    <row r="185" spans="1:3" x14ac:dyDescent="0.25">
      <c r="A185" t="s">
        <v>188</v>
      </c>
      <c r="B185" t="str">
        <f>"201412006444"</f>
        <v>201412006444</v>
      </c>
      <c r="C185" t="s">
        <v>6</v>
      </c>
    </row>
    <row r="186" spans="1:3" x14ac:dyDescent="0.25">
      <c r="A186" t="s">
        <v>189</v>
      </c>
      <c r="B186" t="str">
        <f>"01022680"</f>
        <v>01022680</v>
      </c>
      <c r="C186" t="s">
        <v>6</v>
      </c>
    </row>
    <row r="187" spans="1:3" x14ac:dyDescent="0.25">
      <c r="A187" t="s">
        <v>190</v>
      </c>
      <c r="B187" t="str">
        <f>"00809673"</f>
        <v>00809673</v>
      </c>
      <c r="C187" t="s">
        <v>6</v>
      </c>
    </row>
    <row r="188" spans="1:3" x14ac:dyDescent="0.25">
      <c r="A188" t="s">
        <v>191</v>
      </c>
      <c r="B188" t="str">
        <f>"00988054"</f>
        <v>00988054</v>
      </c>
      <c r="C188" t="s">
        <v>39</v>
      </c>
    </row>
    <row r="189" spans="1:3" x14ac:dyDescent="0.25">
      <c r="A189" t="s">
        <v>192</v>
      </c>
      <c r="B189" t="str">
        <f>"00905082"</f>
        <v>00905082</v>
      </c>
      <c r="C189" t="s">
        <v>6</v>
      </c>
    </row>
    <row r="190" spans="1:3" x14ac:dyDescent="0.25">
      <c r="A190" t="s">
        <v>193</v>
      </c>
      <c r="B190" t="str">
        <f>"01027660"</f>
        <v>01027660</v>
      </c>
      <c r="C190" t="s">
        <v>6</v>
      </c>
    </row>
    <row r="191" spans="1:3" x14ac:dyDescent="0.25">
      <c r="A191" t="s">
        <v>194</v>
      </c>
      <c r="B191" t="str">
        <f>"200802006251"</f>
        <v>200802006251</v>
      </c>
      <c r="C191" t="s">
        <v>6</v>
      </c>
    </row>
    <row r="192" spans="1:3" x14ac:dyDescent="0.25">
      <c r="A192" t="s">
        <v>195</v>
      </c>
      <c r="B192" t="str">
        <f>"00802714"</f>
        <v>00802714</v>
      </c>
      <c r="C192" t="s">
        <v>6</v>
      </c>
    </row>
    <row r="193" spans="1:3" x14ac:dyDescent="0.25">
      <c r="A193" t="s">
        <v>196</v>
      </c>
      <c r="B193" t="str">
        <f>"00951133"</f>
        <v>00951133</v>
      </c>
      <c r="C193" t="s">
        <v>6</v>
      </c>
    </row>
    <row r="194" spans="1:3" x14ac:dyDescent="0.25">
      <c r="A194" t="s">
        <v>197</v>
      </c>
      <c r="B194" t="str">
        <f>"00826481"</f>
        <v>00826481</v>
      </c>
      <c r="C194" t="s">
        <v>19</v>
      </c>
    </row>
    <row r="195" spans="1:3" x14ac:dyDescent="0.25">
      <c r="A195" t="s">
        <v>198</v>
      </c>
      <c r="B195" t="str">
        <f>"00864636"</f>
        <v>00864636</v>
      </c>
      <c r="C195" t="s">
        <v>6</v>
      </c>
    </row>
    <row r="196" spans="1:3" x14ac:dyDescent="0.25">
      <c r="A196" t="s">
        <v>199</v>
      </c>
      <c r="B196" t="str">
        <f>"00153920"</f>
        <v>00153920</v>
      </c>
      <c r="C196" t="s">
        <v>6</v>
      </c>
    </row>
    <row r="197" spans="1:3" x14ac:dyDescent="0.25">
      <c r="A197" t="s">
        <v>200</v>
      </c>
      <c r="B197" t="str">
        <f>"00110544"</f>
        <v>00110544</v>
      </c>
      <c r="C197" t="s">
        <v>6</v>
      </c>
    </row>
    <row r="198" spans="1:3" x14ac:dyDescent="0.25">
      <c r="A198" t="s">
        <v>201</v>
      </c>
      <c r="B198" t="str">
        <f>"00754202"</f>
        <v>00754202</v>
      </c>
      <c r="C198" t="s">
        <v>6</v>
      </c>
    </row>
    <row r="199" spans="1:3" x14ac:dyDescent="0.25">
      <c r="A199" t="s">
        <v>202</v>
      </c>
      <c r="B199" t="str">
        <f>"00538331"</f>
        <v>00538331</v>
      </c>
      <c r="C199" t="s">
        <v>6</v>
      </c>
    </row>
    <row r="200" spans="1:3" x14ac:dyDescent="0.25">
      <c r="A200" t="s">
        <v>203</v>
      </c>
      <c r="B200" t="str">
        <f>"00727439"</f>
        <v>00727439</v>
      </c>
      <c r="C200" t="s">
        <v>6</v>
      </c>
    </row>
    <row r="201" spans="1:3" x14ac:dyDescent="0.25">
      <c r="A201" t="s">
        <v>204</v>
      </c>
      <c r="B201" t="str">
        <f>"00601241"</f>
        <v>00601241</v>
      </c>
      <c r="C201" t="s">
        <v>6</v>
      </c>
    </row>
    <row r="202" spans="1:3" x14ac:dyDescent="0.25">
      <c r="A202" t="s">
        <v>205</v>
      </c>
      <c r="B202" t="str">
        <f>"00608129"</f>
        <v>00608129</v>
      </c>
      <c r="C202" t="s">
        <v>6</v>
      </c>
    </row>
    <row r="203" spans="1:3" x14ac:dyDescent="0.25">
      <c r="A203" t="s">
        <v>206</v>
      </c>
      <c r="B203" t="str">
        <f>"201406017590"</f>
        <v>201406017590</v>
      </c>
      <c r="C203" t="s">
        <v>6</v>
      </c>
    </row>
    <row r="204" spans="1:3" x14ac:dyDescent="0.25">
      <c r="A204" t="s">
        <v>207</v>
      </c>
      <c r="B204" t="str">
        <f>"201511022839"</f>
        <v>201511022839</v>
      </c>
      <c r="C204" t="s">
        <v>6</v>
      </c>
    </row>
    <row r="205" spans="1:3" x14ac:dyDescent="0.25">
      <c r="A205" t="s">
        <v>208</v>
      </c>
      <c r="B205" t="str">
        <f>"201511039054"</f>
        <v>201511039054</v>
      </c>
      <c r="C205" t="s">
        <v>6</v>
      </c>
    </row>
    <row r="206" spans="1:3" x14ac:dyDescent="0.25">
      <c r="A206" t="s">
        <v>209</v>
      </c>
      <c r="B206" t="str">
        <f>"00699043"</f>
        <v>00699043</v>
      </c>
      <c r="C206" t="s">
        <v>19</v>
      </c>
    </row>
    <row r="207" spans="1:3" x14ac:dyDescent="0.25">
      <c r="A207" t="s">
        <v>210</v>
      </c>
      <c r="B207" t="str">
        <f>"00181457"</f>
        <v>00181457</v>
      </c>
      <c r="C207" t="s">
        <v>6</v>
      </c>
    </row>
    <row r="208" spans="1:3" x14ac:dyDescent="0.25">
      <c r="A208" t="s">
        <v>211</v>
      </c>
      <c r="B208" t="str">
        <f>"01026520"</f>
        <v>01026520</v>
      </c>
      <c r="C208" t="s">
        <v>6</v>
      </c>
    </row>
    <row r="209" spans="1:3" x14ac:dyDescent="0.25">
      <c r="A209" t="s">
        <v>212</v>
      </c>
      <c r="B209" t="str">
        <f>"00556238"</f>
        <v>00556238</v>
      </c>
      <c r="C209" t="s">
        <v>6</v>
      </c>
    </row>
    <row r="210" spans="1:3" x14ac:dyDescent="0.25">
      <c r="A210" t="s">
        <v>213</v>
      </c>
      <c r="B210" t="str">
        <f>"00150318"</f>
        <v>00150318</v>
      </c>
      <c r="C210" t="s">
        <v>6</v>
      </c>
    </row>
    <row r="211" spans="1:3" x14ac:dyDescent="0.25">
      <c r="A211" t="s">
        <v>214</v>
      </c>
      <c r="B211" t="str">
        <f>"00108924"</f>
        <v>00108924</v>
      </c>
      <c r="C211" t="s">
        <v>15</v>
      </c>
    </row>
    <row r="212" spans="1:3" x14ac:dyDescent="0.25">
      <c r="A212" t="s">
        <v>215</v>
      </c>
      <c r="B212" t="str">
        <f>"00605522"</f>
        <v>00605522</v>
      </c>
      <c r="C212" t="s">
        <v>6</v>
      </c>
    </row>
    <row r="213" spans="1:3" x14ac:dyDescent="0.25">
      <c r="A213" t="s">
        <v>216</v>
      </c>
      <c r="B213" t="str">
        <f>"00594990"</f>
        <v>00594990</v>
      </c>
      <c r="C213" t="s">
        <v>6</v>
      </c>
    </row>
    <row r="214" spans="1:3" x14ac:dyDescent="0.25">
      <c r="A214" t="s">
        <v>217</v>
      </c>
      <c r="B214" t="str">
        <f>"201401000609"</f>
        <v>201401000609</v>
      </c>
      <c r="C214" t="s">
        <v>6</v>
      </c>
    </row>
    <row r="215" spans="1:3" x14ac:dyDescent="0.25">
      <c r="A215" t="s">
        <v>218</v>
      </c>
      <c r="B215" t="str">
        <f>"01027442"</f>
        <v>01027442</v>
      </c>
      <c r="C215" t="s">
        <v>6</v>
      </c>
    </row>
    <row r="216" spans="1:3" x14ac:dyDescent="0.25">
      <c r="A216" t="s">
        <v>219</v>
      </c>
      <c r="B216" t="str">
        <f>"00654727"</f>
        <v>00654727</v>
      </c>
      <c r="C216" t="s">
        <v>6</v>
      </c>
    </row>
    <row r="217" spans="1:3" x14ac:dyDescent="0.25">
      <c r="A217" t="s">
        <v>220</v>
      </c>
      <c r="B217" t="str">
        <f>"00273027"</f>
        <v>00273027</v>
      </c>
      <c r="C217" t="s">
        <v>6</v>
      </c>
    </row>
    <row r="218" spans="1:3" x14ac:dyDescent="0.25">
      <c r="A218" t="s">
        <v>221</v>
      </c>
      <c r="B218" t="str">
        <f>"00155484"</f>
        <v>00155484</v>
      </c>
      <c r="C218" t="s">
        <v>6</v>
      </c>
    </row>
    <row r="219" spans="1:3" x14ac:dyDescent="0.25">
      <c r="A219" t="s">
        <v>222</v>
      </c>
      <c r="B219" t="str">
        <f>"00626431"</f>
        <v>00626431</v>
      </c>
      <c r="C219" t="s">
        <v>6</v>
      </c>
    </row>
    <row r="220" spans="1:3" x14ac:dyDescent="0.25">
      <c r="A220" t="s">
        <v>223</v>
      </c>
      <c r="B220" t="str">
        <f>"00576611"</f>
        <v>00576611</v>
      </c>
      <c r="C220" t="s">
        <v>6</v>
      </c>
    </row>
    <row r="221" spans="1:3" x14ac:dyDescent="0.25">
      <c r="A221" t="s">
        <v>224</v>
      </c>
      <c r="B221" t="str">
        <f>"00783593"</f>
        <v>00783593</v>
      </c>
      <c r="C221" t="s">
        <v>6</v>
      </c>
    </row>
    <row r="222" spans="1:3" x14ac:dyDescent="0.25">
      <c r="A222" t="s">
        <v>225</v>
      </c>
      <c r="B222" t="str">
        <f>"01027670"</f>
        <v>01027670</v>
      </c>
      <c r="C222" t="s">
        <v>6</v>
      </c>
    </row>
    <row r="223" spans="1:3" x14ac:dyDescent="0.25">
      <c r="A223" t="s">
        <v>226</v>
      </c>
      <c r="B223" t="str">
        <f>"00502331"</f>
        <v>00502331</v>
      </c>
      <c r="C223" t="s">
        <v>6</v>
      </c>
    </row>
    <row r="224" spans="1:3" x14ac:dyDescent="0.25">
      <c r="A224" t="s">
        <v>227</v>
      </c>
      <c r="B224" t="str">
        <f>"00098185"</f>
        <v>00098185</v>
      </c>
      <c r="C224" t="s">
        <v>6</v>
      </c>
    </row>
    <row r="225" spans="1:3" x14ac:dyDescent="0.25">
      <c r="A225" t="s">
        <v>228</v>
      </c>
      <c r="B225" t="str">
        <f>"00980041"</f>
        <v>00980041</v>
      </c>
      <c r="C225" t="s">
        <v>6</v>
      </c>
    </row>
    <row r="226" spans="1:3" x14ac:dyDescent="0.25">
      <c r="A226" t="s">
        <v>229</v>
      </c>
      <c r="B226" t="str">
        <f>"01027324"</f>
        <v>01027324</v>
      </c>
      <c r="C226" t="s">
        <v>75</v>
      </c>
    </row>
    <row r="227" spans="1:3" x14ac:dyDescent="0.25">
      <c r="A227" t="s">
        <v>230</v>
      </c>
      <c r="B227" t="str">
        <f>"201410003956"</f>
        <v>201410003956</v>
      </c>
      <c r="C227" t="s">
        <v>6</v>
      </c>
    </row>
    <row r="228" spans="1:3" x14ac:dyDescent="0.25">
      <c r="A228" t="s">
        <v>231</v>
      </c>
      <c r="B228" t="str">
        <f>"00185960"</f>
        <v>00185960</v>
      </c>
      <c r="C228" t="s">
        <v>6</v>
      </c>
    </row>
    <row r="229" spans="1:3" x14ac:dyDescent="0.25">
      <c r="A229" t="s">
        <v>232</v>
      </c>
      <c r="B229" t="str">
        <f>"01026138"</f>
        <v>01026138</v>
      </c>
      <c r="C229" t="s">
        <v>6</v>
      </c>
    </row>
    <row r="230" spans="1:3" x14ac:dyDescent="0.25">
      <c r="A230" t="s">
        <v>233</v>
      </c>
      <c r="B230" t="str">
        <f>"00839627"</f>
        <v>00839627</v>
      </c>
      <c r="C230" t="s">
        <v>6</v>
      </c>
    </row>
    <row r="231" spans="1:3" x14ac:dyDescent="0.25">
      <c r="A231" t="s">
        <v>234</v>
      </c>
      <c r="B231" t="str">
        <f>"00940066"</f>
        <v>00940066</v>
      </c>
      <c r="C231" t="s">
        <v>6</v>
      </c>
    </row>
    <row r="232" spans="1:3" x14ac:dyDescent="0.25">
      <c r="A232" t="s">
        <v>235</v>
      </c>
      <c r="B232" t="str">
        <f>"00495915"</f>
        <v>00495915</v>
      </c>
      <c r="C232" t="s">
        <v>6</v>
      </c>
    </row>
    <row r="233" spans="1:3" x14ac:dyDescent="0.25">
      <c r="A233" t="s">
        <v>236</v>
      </c>
      <c r="B233" t="str">
        <f>"01027439"</f>
        <v>01027439</v>
      </c>
      <c r="C233" t="s">
        <v>15</v>
      </c>
    </row>
    <row r="234" spans="1:3" x14ac:dyDescent="0.25">
      <c r="A234" t="s">
        <v>237</v>
      </c>
      <c r="B234" t="str">
        <f>"00283921"</f>
        <v>00283921</v>
      </c>
      <c r="C234" t="s">
        <v>6</v>
      </c>
    </row>
    <row r="235" spans="1:3" x14ac:dyDescent="0.25">
      <c r="A235" t="s">
        <v>238</v>
      </c>
      <c r="B235" t="str">
        <f>"00807122"</f>
        <v>00807122</v>
      </c>
      <c r="C235" t="s">
        <v>15</v>
      </c>
    </row>
    <row r="236" spans="1:3" x14ac:dyDescent="0.25">
      <c r="A236" t="s">
        <v>239</v>
      </c>
      <c r="B236" t="str">
        <f>"00480123"</f>
        <v>00480123</v>
      </c>
      <c r="C236" t="s">
        <v>6</v>
      </c>
    </row>
    <row r="237" spans="1:3" x14ac:dyDescent="0.25">
      <c r="A237" t="s">
        <v>240</v>
      </c>
      <c r="B237" t="str">
        <f>"00666808"</f>
        <v>00666808</v>
      </c>
      <c r="C237" t="s">
        <v>6</v>
      </c>
    </row>
    <row r="238" spans="1:3" x14ac:dyDescent="0.25">
      <c r="A238" t="s">
        <v>241</v>
      </c>
      <c r="B238" t="str">
        <f>"201402011092"</f>
        <v>201402011092</v>
      </c>
      <c r="C238" t="s">
        <v>6</v>
      </c>
    </row>
    <row r="239" spans="1:3" x14ac:dyDescent="0.25">
      <c r="A239" t="s">
        <v>242</v>
      </c>
      <c r="B239" t="str">
        <f>"00878220"</f>
        <v>00878220</v>
      </c>
      <c r="C239" t="s">
        <v>6</v>
      </c>
    </row>
    <row r="240" spans="1:3" x14ac:dyDescent="0.25">
      <c r="A240" t="s">
        <v>243</v>
      </c>
      <c r="B240" t="str">
        <f>"00170666"</f>
        <v>00170666</v>
      </c>
      <c r="C240" t="s">
        <v>6</v>
      </c>
    </row>
    <row r="241" spans="1:3" x14ac:dyDescent="0.25">
      <c r="A241" t="s">
        <v>244</v>
      </c>
      <c r="B241" t="str">
        <f>"00652639"</f>
        <v>00652639</v>
      </c>
      <c r="C241" t="s">
        <v>15</v>
      </c>
    </row>
    <row r="242" spans="1:3" x14ac:dyDescent="0.25">
      <c r="A242" t="s">
        <v>245</v>
      </c>
      <c r="B242" t="str">
        <f>"00226897"</f>
        <v>00226897</v>
      </c>
      <c r="C242" t="s">
        <v>6</v>
      </c>
    </row>
    <row r="243" spans="1:3" x14ac:dyDescent="0.25">
      <c r="A243" t="s">
        <v>246</v>
      </c>
      <c r="B243" t="str">
        <f>"00554720"</f>
        <v>00554720</v>
      </c>
      <c r="C243" t="s">
        <v>6</v>
      </c>
    </row>
    <row r="244" spans="1:3" x14ac:dyDescent="0.25">
      <c r="A244" t="s">
        <v>247</v>
      </c>
      <c r="B244" t="str">
        <f>"00561441"</f>
        <v>00561441</v>
      </c>
      <c r="C244" t="s">
        <v>6</v>
      </c>
    </row>
    <row r="245" spans="1:3" x14ac:dyDescent="0.25">
      <c r="A245" t="s">
        <v>248</v>
      </c>
      <c r="B245" t="str">
        <f>"01027526"</f>
        <v>01027526</v>
      </c>
      <c r="C245" t="s">
        <v>6</v>
      </c>
    </row>
    <row r="246" spans="1:3" x14ac:dyDescent="0.25">
      <c r="A246" t="s">
        <v>249</v>
      </c>
      <c r="B246" t="str">
        <f>"00454714"</f>
        <v>00454714</v>
      </c>
      <c r="C246" t="s">
        <v>6</v>
      </c>
    </row>
    <row r="247" spans="1:3" x14ac:dyDescent="0.25">
      <c r="A247" t="s">
        <v>250</v>
      </c>
      <c r="B247" t="str">
        <f>"00874633"</f>
        <v>00874633</v>
      </c>
      <c r="C247" t="s">
        <v>19</v>
      </c>
    </row>
    <row r="248" spans="1:3" x14ac:dyDescent="0.25">
      <c r="A248" t="s">
        <v>251</v>
      </c>
      <c r="B248" t="str">
        <f>"00660928"</f>
        <v>00660928</v>
      </c>
      <c r="C248" t="s">
        <v>6</v>
      </c>
    </row>
    <row r="249" spans="1:3" x14ac:dyDescent="0.25">
      <c r="A249" t="s">
        <v>252</v>
      </c>
      <c r="B249" t="str">
        <f>"01027565"</f>
        <v>01027565</v>
      </c>
      <c r="C249" t="s">
        <v>6</v>
      </c>
    </row>
    <row r="250" spans="1:3" x14ac:dyDescent="0.25">
      <c r="A250" t="s">
        <v>253</v>
      </c>
      <c r="B250" t="str">
        <f>"00491342"</f>
        <v>00491342</v>
      </c>
      <c r="C250" t="s">
        <v>6</v>
      </c>
    </row>
    <row r="251" spans="1:3" x14ac:dyDescent="0.25">
      <c r="A251" t="s">
        <v>254</v>
      </c>
      <c r="B251" t="str">
        <f>"201512005321"</f>
        <v>201512005321</v>
      </c>
      <c r="C251" t="s">
        <v>6</v>
      </c>
    </row>
    <row r="252" spans="1:3" x14ac:dyDescent="0.25">
      <c r="A252" t="s">
        <v>255</v>
      </c>
      <c r="B252" t="str">
        <f>"00801589"</f>
        <v>00801589</v>
      </c>
      <c r="C252" t="s">
        <v>6</v>
      </c>
    </row>
    <row r="253" spans="1:3" x14ac:dyDescent="0.25">
      <c r="A253" t="s">
        <v>256</v>
      </c>
      <c r="B253" t="str">
        <f>"200801003482"</f>
        <v>200801003482</v>
      </c>
      <c r="C253" t="s">
        <v>6</v>
      </c>
    </row>
    <row r="254" spans="1:3" x14ac:dyDescent="0.25">
      <c r="A254" t="s">
        <v>257</v>
      </c>
      <c r="B254" t="str">
        <f>"00939606"</f>
        <v>00939606</v>
      </c>
      <c r="C254" t="s">
        <v>6</v>
      </c>
    </row>
    <row r="255" spans="1:3" x14ac:dyDescent="0.25">
      <c r="A255" t="s">
        <v>258</v>
      </c>
      <c r="B255" t="str">
        <f>"00472465"</f>
        <v>00472465</v>
      </c>
      <c r="C255" t="s">
        <v>6</v>
      </c>
    </row>
    <row r="256" spans="1:3" x14ac:dyDescent="0.25">
      <c r="A256" t="s">
        <v>259</v>
      </c>
      <c r="B256" t="str">
        <f>"01027539"</f>
        <v>01027539</v>
      </c>
      <c r="C256" t="s">
        <v>6</v>
      </c>
    </row>
    <row r="257" spans="1:3" x14ac:dyDescent="0.25">
      <c r="A257" t="s">
        <v>260</v>
      </c>
      <c r="B257" t="str">
        <f>"00995284"</f>
        <v>00995284</v>
      </c>
      <c r="C257" t="s">
        <v>6</v>
      </c>
    </row>
    <row r="258" spans="1:3" x14ac:dyDescent="0.25">
      <c r="A258" t="s">
        <v>261</v>
      </c>
      <c r="B258" t="str">
        <f>"00998164"</f>
        <v>00998164</v>
      </c>
      <c r="C258" t="s">
        <v>6</v>
      </c>
    </row>
    <row r="259" spans="1:3" x14ac:dyDescent="0.25">
      <c r="A259" t="s">
        <v>262</v>
      </c>
      <c r="B259" t="str">
        <f>"200802003628"</f>
        <v>200802003628</v>
      </c>
      <c r="C259" t="s">
        <v>6</v>
      </c>
    </row>
    <row r="260" spans="1:3" x14ac:dyDescent="0.25">
      <c r="A260" t="s">
        <v>263</v>
      </c>
      <c r="B260" t="str">
        <f>"00483148"</f>
        <v>00483148</v>
      </c>
      <c r="C260" t="s">
        <v>6</v>
      </c>
    </row>
    <row r="261" spans="1:3" x14ac:dyDescent="0.25">
      <c r="A261" t="s">
        <v>264</v>
      </c>
      <c r="B261" t="str">
        <f>"00197923"</f>
        <v>00197923</v>
      </c>
      <c r="C261" t="s">
        <v>6</v>
      </c>
    </row>
    <row r="262" spans="1:3" x14ac:dyDescent="0.25">
      <c r="A262" t="s">
        <v>265</v>
      </c>
      <c r="B262" t="str">
        <f>"01027400"</f>
        <v>01027400</v>
      </c>
      <c r="C262" t="s">
        <v>15</v>
      </c>
    </row>
    <row r="263" spans="1:3" x14ac:dyDescent="0.25">
      <c r="A263" t="s">
        <v>266</v>
      </c>
      <c r="B263" t="str">
        <f>"201406011600"</f>
        <v>201406011600</v>
      </c>
      <c r="C263" t="s">
        <v>6</v>
      </c>
    </row>
    <row r="264" spans="1:3" x14ac:dyDescent="0.25">
      <c r="A264" t="s">
        <v>267</v>
      </c>
      <c r="B264" t="str">
        <f>"00610461"</f>
        <v>00610461</v>
      </c>
      <c r="C264" t="s">
        <v>6</v>
      </c>
    </row>
    <row r="265" spans="1:3" x14ac:dyDescent="0.25">
      <c r="A265" t="s">
        <v>268</v>
      </c>
      <c r="B265" t="str">
        <f>"00153342"</f>
        <v>00153342</v>
      </c>
      <c r="C265" t="s">
        <v>6</v>
      </c>
    </row>
    <row r="266" spans="1:3" x14ac:dyDescent="0.25">
      <c r="A266" t="s">
        <v>269</v>
      </c>
      <c r="B266" t="str">
        <f>"201209000126"</f>
        <v>201209000126</v>
      </c>
      <c r="C266" t="s">
        <v>6</v>
      </c>
    </row>
    <row r="267" spans="1:3" x14ac:dyDescent="0.25">
      <c r="A267" t="s">
        <v>270</v>
      </c>
      <c r="B267" t="str">
        <f>"201511023767"</f>
        <v>201511023767</v>
      </c>
      <c r="C267" t="s">
        <v>6</v>
      </c>
    </row>
    <row r="268" spans="1:3" x14ac:dyDescent="0.25">
      <c r="A268" t="s">
        <v>271</v>
      </c>
      <c r="B268" t="str">
        <f>"00298922"</f>
        <v>00298922</v>
      </c>
      <c r="C268" t="s">
        <v>6</v>
      </c>
    </row>
    <row r="269" spans="1:3" x14ac:dyDescent="0.25">
      <c r="A269" t="s">
        <v>272</v>
      </c>
      <c r="B269" t="str">
        <f>"201506002445"</f>
        <v>201506002445</v>
      </c>
      <c r="C269" t="s">
        <v>6</v>
      </c>
    </row>
    <row r="270" spans="1:3" x14ac:dyDescent="0.25">
      <c r="A270" t="s">
        <v>273</v>
      </c>
      <c r="B270" t="str">
        <f>"00043467"</f>
        <v>00043467</v>
      </c>
      <c r="C270" t="s">
        <v>6</v>
      </c>
    </row>
    <row r="271" spans="1:3" x14ac:dyDescent="0.25">
      <c r="A271" t="s">
        <v>274</v>
      </c>
      <c r="B271" t="str">
        <f>"01027487"</f>
        <v>01027487</v>
      </c>
      <c r="C271" t="s">
        <v>15</v>
      </c>
    </row>
    <row r="272" spans="1:3" x14ac:dyDescent="0.25">
      <c r="A272" t="s">
        <v>275</v>
      </c>
      <c r="B272" t="str">
        <f>"00511323"</f>
        <v>00511323</v>
      </c>
      <c r="C272" t="s">
        <v>6</v>
      </c>
    </row>
    <row r="273" spans="1:3" x14ac:dyDescent="0.25">
      <c r="A273" t="s">
        <v>276</v>
      </c>
      <c r="B273" t="str">
        <f>"200805000209"</f>
        <v>200805000209</v>
      </c>
      <c r="C273" t="s">
        <v>6</v>
      </c>
    </row>
    <row r="274" spans="1:3" x14ac:dyDescent="0.25">
      <c r="A274" t="s">
        <v>277</v>
      </c>
      <c r="B274" t="str">
        <f>"00942925"</f>
        <v>00942925</v>
      </c>
      <c r="C274" t="s">
        <v>6</v>
      </c>
    </row>
    <row r="275" spans="1:3" x14ac:dyDescent="0.25">
      <c r="A275" t="s">
        <v>278</v>
      </c>
      <c r="B275" t="str">
        <f>"200801007595"</f>
        <v>200801007595</v>
      </c>
      <c r="C275" t="s">
        <v>6</v>
      </c>
    </row>
    <row r="276" spans="1:3" x14ac:dyDescent="0.25">
      <c r="A276" t="s">
        <v>279</v>
      </c>
      <c r="B276" t="str">
        <f>"01027599"</f>
        <v>01027599</v>
      </c>
      <c r="C276" t="s">
        <v>15</v>
      </c>
    </row>
    <row r="277" spans="1:3" x14ac:dyDescent="0.25">
      <c r="A277" t="s">
        <v>280</v>
      </c>
      <c r="B277" t="str">
        <f>"00549795"</f>
        <v>00549795</v>
      </c>
      <c r="C277" t="s">
        <v>6</v>
      </c>
    </row>
    <row r="278" spans="1:3" x14ac:dyDescent="0.25">
      <c r="A278" t="s">
        <v>281</v>
      </c>
      <c r="B278" t="str">
        <f>"00988224"</f>
        <v>00988224</v>
      </c>
      <c r="C278" t="s">
        <v>39</v>
      </c>
    </row>
    <row r="279" spans="1:3" x14ac:dyDescent="0.25">
      <c r="A279" t="s">
        <v>282</v>
      </c>
      <c r="B279" t="str">
        <f>"00456742"</f>
        <v>00456742</v>
      </c>
      <c r="C279" t="s">
        <v>6</v>
      </c>
    </row>
    <row r="280" spans="1:3" x14ac:dyDescent="0.25">
      <c r="A280" t="s">
        <v>283</v>
      </c>
      <c r="B280" t="str">
        <f>"201406013840"</f>
        <v>201406013840</v>
      </c>
      <c r="C280" t="s">
        <v>19</v>
      </c>
    </row>
    <row r="281" spans="1:3" x14ac:dyDescent="0.25">
      <c r="A281" t="s">
        <v>284</v>
      </c>
      <c r="B281" t="str">
        <f>"00941672"</f>
        <v>00941672</v>
      </c>
      <c r="C281" t="s">
        <v>6</v>
      </c>
    </row>
    <row r="282" spans="1:3" x14ac:dyDescent="0.25">
      <c r="A282" t="s">
        <v>285</v>
      </c>
      <c r="B282" t="str">
        <f>"00945240"</f>
        <v>00945240</v>
      </c>
      <c r="C282" t="s">
        <v>6</v>
      </c>
    </row>
    <row r="283" spans="1:3" x14ac:dyDescent="0.25">
      <c r="A283" t="s">
        <v>286</v>
      </c>
      <c r="B283" t="str">
        <f>"200811001093"</f>
        <v>200811001093</v>
      </c>
      <c r="C283" t="s">
        <v>6</v>
      </c>
    </row>
    <row r="284" spans="1:3" x14ac:dyDescent="0.25">
      <c r="A284" t="s">
        <v>287</v>
      </c>
      <c r="B284" t="str">
        <f>"00476738"</f>
        <v>00476738</v>
      </c>
      <c r="C284" t="s">
        <v>6</v>
      </c>
    </row>
    <row r="285" spans="1:3" x14ac:dyDescent="0.25">
      <c r="A285" t="s">
        <v>288</v>
      </c>
      <c r="B285" t="str">
        <f>"201511025237"</f>
        <v>201511025237</v>
      </c>
      <c r="C285" t="s">
        <v>6</v>
      </c>
    </row>
    <row r="286" spans="1:3" x14ac:dyDescent="0.25">
      <c r="A286" t="s">
        <v>289</v>
      </c>
      <c r="B286" t="str">
        <f>"201409001141"</f>
        <v>201409001141</v>
      </c>
      <c r="C286" t="s">
        <v>6</v>
      </c>
    </row>
    <row r="287" spans="1:3" x14ac:dyDescent="0.25">
      <c r="A287" t="s">
        <v>290</v>
      </c>
      <c r="B287" t="str">
        <f>"01019222"</f>
        <v>01019222</v>
      </c>
      <c r="C287" t="s">
        <v>6</v>
      </c>
    </row>
    <row r="288" spans="1:3" x14ac:dyDescent="0.25">
      <c r="A288" t="s">
        <v>291</v>
      </c>
      <c r="B288" t="str">
        <f>"01026886"</f>
        <v>01026886</v>
      </c>
      <c r="C288" t="s">
        <v>6</v>
      </c>
    </row>
    <row r="289" spans="1:3" x14ac:dyDescent="0.25">
      <c r="A289" t="s">
        <v>292</v>
      </c>
      <c r="B289" t="str">
        <f>"00940064"</f>
        <v>00940064</v>
      </c>
      <c r="C289" t="s">
        <v>6</v>
      </c>
    </row>
    <row r="290" spans="1:3" x14ac:dyDescent="0.25">
      <c r="A290" t="s">
        <v>293</v>
      </c>
      <c r="B290" t="str">
        <f>"00842674"</f>
        <v>00842674</v>
      </c>
      <c r="C290" t="s">
        <v>6</v>
      </c>
    </row>
    <row r="291" spans="1:3" x14ac:dyDescent="0.25">
      <c r="A291" t="s">
        <v>294</v>
      </c>
      <c r="B291" t="str">
        <f>"01026950"</f>
        <v>01026950</v>
      </c>
      <c r="C291" t="s">
        <v>6</v>
      </c>
    </row>
    <row r="292" spans="1:3" x14ac:dyDescent="0.25">
      <c r="A292" t="s">
        <v>295</v>
      </c>
      <c r="B292" t="str">
        <f>"00292641"</f>
        <v>00292641</v>
      </c>
      <c r="C292" t="s">
        <v>6</v>
      </c>
    </row>
    <row r="293" spans="1:3" x14ac:dyDescent="0.25">
      <c r="A293" t="s">
        <v>296</v>
      </c>
      <c r="B293" t="str">
        <f>"01027246"</f>
        <v>01027246</v>
      </c>
      <c r="C293" t="s">
        <v>19</v>
      </c>
    </row>
    <row r="294" spans="1:3" x14ac:dyDescent="0.25">
      <c r="A294" t="s">
        <v>297</v>
      </c>
      <c r="B294" t="str">
        <f>"01025388"</f>
        <v>01025388</v>
      </c>
      <c r="C294" t="s">
        <v>6</v>
      </c>
    </row>
    <row r="295" spans="1:3" x14ac:dyDescent="0.25">
      <c r="A295" t="s">
        <v>298</v>
      </c>
      <c r="B295" t="str">
        <f>"201402003007"</f>
        <v>201402003007</v>
      </c>
      <c r="C295" t="s">
        <v>6</v>
      </c>
    </row>
    <row r="296" spans="1:3" x14ac:dyDescent="0.25">
      <c r="A296" t="s">
        <v>299</v>
      </c>
      <c r="B296" t="str">
        <f>"201402007987"</f>
        <v>201402007987</v>
      </c>
      <c r="C296" t="s">
        <v>6</v>
      </c>
    </row>
    <row r="297" spans="1:3" x14ac:dyDescent="0.25">
      <c r="A297" t="s">
        <v>300</v>
      </c>
      <c r="B297" t="str">
        <f>"00612725"</f>
        <v>00612725</v>
      </c>
      <c r="C297" t="s">
        <v>6</v>
      </c>
    </row>
    <row r="298" spans="1:3" x14ac:dyDescent="0.25">
      <c r="A298" t="s">
        <v>301</v>
      </c>
      <c r="B298" t="str">
        <f>"01027182"</f>
        <v>01027182</v>
      </c>
      <c r="C298" t="s">
        <v>19</v>
      </c>
    </row>
    <row r="299" spans="1:3" x14ac:dyDescent="0.25">
      <c r="A299" t="s">
        <v>302</v>
      </c>
      <c r="B299" t="str">
        <f>"00602040"</f>
        <v>00602040</v>
      </c>
      <c r="C299" t="s">
        <v>6</v>
      </c>
    </row>
    <row r="300" spans="1:3" x14ac:dyDescent="0.25">
      <c r="A300" t="s">
        <v>303</v>
      </c>
      <c r="B300" t="str">
        <f>"00889555"</f>
        <v>00889555</v>
      </c>
      <c r="C300" t="s">
        <v>6</v>
      </c>
    </row>
    <row r="301" spans="1:3" x14ac:dyDescent="0.25">
      <c r="A301" t="s">
        <v>304</v>
      </c>
      <c r="B301" t="str">
        <f>"00788838"</f>
        <v>00788838</v>
      </c>
      <c r="C301" t="s">
        <v>15</v>
      </c>
    </row>
    <row r="302" spans="1:3" x14ac:dyDescent="0.25">
      <c r="A302" t="s">
        <v>305</v>
      </c>
      <c r="B302" t="str">
        <f>"200909000126"</f>
        <v>200909000126</v>
      </c>
      <c r="C302" t="s">
        <v>6</v>
      </c>
    </row>
    <row r="303" spans="1:3" x14ac:dyDescent="0.25">
      <c r="A303" t="s">
        <v>306</v>
      </c>
      <c r="B303" t="str">
        <f>"01027347"</f>
        <v>01027347</v>
      </c>
      <c r="C303" t="s">
        <v>19</v>
      </c>
    </row>
    <row r="304" spans="1:3" x14ac:dyDescent="0.25">
      <c r="A304" t="s">
        <v>307</v>
      </c>
      <c r="B304" t="str">
        <f>"00782102"</f>
        <v>00782102</v>
      </c>
      <c r="C304" t="s">
        <v>6</v>
      </c>
    </row>
    <row r="305" spans="1:3" x14ac:dyDescent="0.25">
      <c r="A305" t="s">
        <v>308</v>
      </c>
      <c r="B305" t="str">
        <f>"00299097"</f>
        <v>00299097</v>
      </c>
      <c r="C305" t="s">
        <v>6</v>
      </c>
    </row>
    <row r="306" spans="1:3" x14ac:dyDescent="0.25">
      <c r="A306" t="s">
        <v>309</v>
      </c>
      <c r="B306" t="str">
        <f>"200801009585"</f>
        <v>200801009585</v>
      </c>
      <c r="C306" t="s">
        <v>6</v>
      </c>
    </row>
    <row r="307" spans="1:3" x14ac:dyDescent="0.25">
      <c r="A307" t="s">
        <v>310</v>
      </c>
      <c r="B307" t="str">
        <f>"201402007035"</f>
        <v>201402007035</v>
      </c>
      <c r="C307" t="s">
        <v>6</v>
      </c>
    </row>
    <row r="308" spans="1:3" x14ac:dyDescent="0.25">
      <c r="A308" t="s">
        <v>311</v>
      </c>
      <c r="B308" t="str">
        <f>"01027483"</f>
        <v>01027483</v>
      </c>
      <c r="C308" t="s">
        <v>6</v>
      </c>
    </row>
    <row r="309" spans="1:3" x14ac:dyDescent="0.25">
      <c r="A309" t="s">
        <v>312</v>
      </c>
      <c r="B309" t="str">
        <f>"00858443"</f>
        <v>00858443</v>
      </c>
      <c r="C309" t="s">
        <v>6</v>
      </c>
    </row>
    <row r="310" spans="1:3" x14ac:dyDescent="0.25">
      <c r="A310" t="s">
        <v>313</v>
      </c>
      <c r="B310" t="str">
        <f>"00301043"</f>
        <v>00301043</v>
      </c>
      <c r="C310" t="s">
        <v>6</v>
      </c>
    </row>
    <row r="311" spans="1:3" x14ac:dyDescent="0.25">
      <c r="A311" t="s">
        <v>314</v>
      </c>
      <c r="B311" t="str">
        <f>"01027232"</f>
        <v>01027232</v>
      </c>
      <c r="C311" t="s">
        <v>6</v>
      </c>
    </row>
    <row r="312" spans="1:3" x14ac:dyDescent="0.25">
      <c r="A312" t="s">
        <v>315</v>
      </c>
      <c r="B312" t="str">
        <f>"01026439"</f>
        <v>01026439</v>
      </c>
      <c r="C312" t="s">
        <v>6</v>
      </c>
    </row>
    <row r="313" spans="1:3" x14ac:dyDescent="0.25">
      <c r="A313" t="s">
        <v>316</v>
      </c>
      <c r="B313" t="str">
        <f>"00246630"</f>
        <v>00246630</v>
      </c>
      <c r="C313" t="s">
        <v>19</v>
      </c>
    </row>
    <row r="314" spans="1:3" x14ac:dyDescent="0.25">
      <c r="A314" t="s">
        <v>317</v>
      </c>
      <c r="B314" t="str">
        <f>"00829590"</f>
        <v>00829590</v>
      </c>
      <c r="C314" t="s">
        <v>19</v>
      </c>
    </row>
    <row r="315" spans="1:3" x14ac:dyDescent="0.25">
      <c r="A315" t="s">
        <v>318</v>
      </c>
      <c r="B315" t="str">
        <f>"201304006578"</f>
        <v>201304006578</v>
      </c>
      <c r="C315" t="s">
        <v>6</v>
      </c>
    </row>
    <row r="316" spans="1:3" x14ac:dyDescent="0.25">
      <c r="A316" t="s">
        <v>319</v>
      </c>
      <c r="B316" t="str">
        <f>"01027155"</f>
        <v>01027155</v>
      </c>
      <c r="C316" t="s">
        <v>6</v>
      </c>
    </row>
    <row r="317" spans="1:3" x14ac:dyDescent="0.25">
      <c r="A317" t="s">
        <v>320</v>
      </c>
      <c r="B317" t="str">
        <f>"01025966"</f>
        <v>01025966</v>
      </c>
      <c r="C317" t="s">
        <v>6</v>
      </c>
    </row>
    <row r="318" spans="1:3" x14ac:dyDescent="0.25">
      <c r="A318" t="s">
        <v>321</v>
      </c>
      <c r="B318" t="str">
        <f>"00121241"</f>
        <v>00121241</v>
      </c>
      <c r="C318" t="s">
        <v>6</v>
      </c>
    </row>
    <row r="319" spans="1:3" x14ac:dyDescent="0.25">
      <c r="A319" t="s">
        <v>322</v>
      </c>
      <c r="B319" t="str">
        <f>"200712003037"</f>
        <v>200712003037</v>
      </c>
      <c r="C319" t="s">
        <v>6</v>
      </c>
    </row>
    <row r="320" spans="1:3" x14ac:dyDescent="0.25">
      <c r="A320" t="s">
        <v>323</v>
      </c>
      <c r="B320" t="str">
        <f>"00979931"</f>
        <v>00979931</v>
      </c>
      <c r="C320" t="s">
        <v>6</v>
      </c>
    </row>
    <row r="321" spans="1:3" x14ac:dyDescent="0.25">
      <c r="A321" t="s">
        <v>324</v>
      </c>
      <c r="B321" t="str">
        <f>"00138013"</f>
        <v>00138013</v>
      </c>
      <c r="C321" t="s">
        <v>6</v>
      </c>
    </row>
    <row r="322" spans="1:3" x14ac:dyDescent="0.25">
      <c r="A322" t="s">
        <v>325</v>
      </c>
      <c r="B322" t="str">
        <f>"00024533"</f>
        <v>00024533</v>
      </c>
      <c r="C322" t="s">
        <v>6</v>
      </c>
    </row>
    <row r="323" spans="1:3" x14ac:dyDescent="0.25">
      <c r="A323" t="s">
        <v>326</v>
      </c>
      <c r="B323" t="str">
        <f>"00444048"</f>
        <v>00444048</v>
      </c>
      <c r="C323" t="s">
        <v>6</v>
      </c>
    </row>
    <row r="324" spans="1:3" x14ac:dyDescent="0.25">
      <c r="A324" t="s">
        <v>327</v>
      </c>
      <c r="B324" t="str">
        <f>"01027564"</f>
        <v>01027564</v>
      </c>
      <c r="C324" t="s">
        <v>19</v>
      </c>
    </row>
    <row r="325" spans="1:3" x14ac:dyDescent="0.25">
      <c r="A325" t="s">
        <v>328</v>
      </c>
      <c r="B325" t="str">
        <f>"01027446"</f>
        <v>01027446</v>
      </c>
      <c r="C325" t="s">
        <v>6</v>
      </c>
    </row>
    <row r="326" spans="1:3" x14ac:dyDescent="0.25">
      <c r="A326" t="s">
        <v>329</v>
      </c>
      <c r="B326" t="str">
        <f>"00792023"</f>
        <v>00792023</v>
      </c>
      <c r="C326" t="s">
        <v>6</v>
      </c>
    </row>
    <row r="327" spans="1:3" x14ac:dyDescent="0.25">
      <c r="A327" t="s">
        <v>330</v>
      </c>
      <c r="B327" t="str">
        <f>"00940268"</f>
        <v>00940268</v>
      </c>
      <c r="C327" t="s">
        <v>6</v>
      </c>
    </row>
    <row r="328" spans="1:3" x14ac:dyDescent="0.25">
      <c r="A328" t="s">
        <v>331</v>
      </c>
      <c r="B328" t="str">
        <f>"00025607"</f>
        <v>00025607</v>
      </c>
      <c r="C328" t="s">
        <v>6</v>
      </c>
    </row>
    <row r="329" spans="1:3" x14ac:dyDescent="0.25">
      <c r="A329" t="s">
        <v>332</v>
      </c>
      <c r="B329" t="str">
        <f>"00507307"</f>
        <v>00507307</v>
      </c>
      <c r="C329" t="s">
        <v>6</v>
      </c>
    </row>
    <row r="330" spans="1:3" x14ac:dyDescent="0.25">
      <c r="A330" t="s">
        <v>333</v>
      </c>
      <c r="B330" t="str">
        <f>"00802751"</f>
        <v>00802751</v>
      </c>
      <c r="C330" t="s">
        <v>19</v>
      </c>
    </row>
    <row r="331" spans="1:3" x14ac:dyDescent="0.25">
      <c r="A331" t="s">
        <v>334</v>
      </c>
      <c r="B331" t="str">
        <f>"201406005909"</f>
        <v>201406005909</v>
      </c>
      <c r="C331" t="s">
        <v>6</v>
      </c>
    </row>
    <row r="332" spans="1:3" x14ac:dyDescent="0.25">
      <c r="A332" t="s">
        <v>335</v>
      </c>
      <c r="B332" t="str">
        <f>"00996605"</f>
        <v>00996605</v>
      </c>
      <c r="C332" t="s">
        <v>6</v>
      </c>
    </row>
    <row r="333" spans="1:3" x14ac:dyDescent="0.25">
      <c r="A333" t="s">
        <v>336</v>
      </c>
      <c r="B333" t="str">
        <f>"00968934"</f>
        <v>00968934</v>
      </c>
      <c r="C333" t="s">
        <v>19</v>
      </c>
    </row>
    <row r="334" spans="1:3" x14ac:dyDescent="0.25">
      <c r="A334" t="s">
        <v>337</v>
      </c>
      <c r="B334" t="str">
        <f>"00556887"</f>
        <v>00556887</v>
      </c>
      <c r="C334" t="s">
        <v>6</v>
      </c>
    </row>
    <row r="335" spans="1:3" x14ac:dyDescent="0.25">
      <c r="A335" t="s">
        <v>338</v>
      </c>
      <c r="B335" t="str">
        <f>"201506001129"</f>
        <v>201506001129</v>
      </c>
      <c r="C335" t="s">
        <v>6</v>
      </c>
    </row>
    <row r="336" spans="1:3" x14ac:dyDescent="0.25">
      <c r="A336" t="s">
        <v>339</v>
      </c>
      <c r="B336" t="str">
        <f>"00956270"</f>
        <v>00956270</v>
      </c>
      <c r="C336" t="s">
        <v>6</v>
      </c>
    </row>
    <row r="337" spans="1:3" x14ac:dyDescent="0.25">
      <c r="A337" t="s">
        <v>340</v>
      </c>
      <c r="B337" t="str">
        <f>"201402003055"</f>
        <v>201402003055</v>
      </c>
      <c r="C337" t="s">
        <v>6</v>
      </c>
    </row>
    <row r="338" spans="1:3" x14ac:dyDescent="0.25">
      <c r="A338" t="s">
        <v>341</v>
      </c>
      <c r="B338" t="str">
        <f>"00821301"</f>
        <v>00821301</v>
      </c>
      <c r="C338" t="s">
        <v>6</v>
      </c>
    </row>
    <row r="339" spans="1:3" x14ac:dyDescent="0.25">
      <c r="A339" t="s">
        <v>342</v>
      </c>
      <c r="B339" t="str">
        <f>"01027574"</f>
        <v>01027574</v>
      </c>
      <c r="C339" t="s">
        <v>6</v>
      </c>
    </row>
    <row r="340" spans="1:3" x14ac:dyDescent="0.25">
      <c r="A340" t="s">
        <v>343</v>
      </c>
      <c r="B340" t="str">
        <f>"01027593"</f>
        <v>01027593</v>
      </c>
      <c r="C340" t="s">
        <v>15</v>
      </c>
    </row>
    <row r="341" spans="1:3" x14ac:dyDescent="0.25">
      <c r="A341" t="s">
        <v>344</v>
      </c>
      <c r="B341" t="str">
        <f>"00954981"</f>
        <v>00954981</v>
      </c>
      <c r="C341" t="s">
        <v>6</v>
      </c>
    </row>
    <row r="342" spans="1:3" x14ac:dyDescent="0.25">
      <c r="A342" t="s">
        <v>345</v>
      </c>
      <c r="B342" t="str">
        <f>"00108745"</f>
        <v>00108745</v>
      </c>
      <c r="C342" t="s">
        <v>6</v>
      </c>
    </row>
    <row r="343" spans="1:3" x14ac:dyDescent="0.25">
      <c r="A343" t="s">
        <v>346</v>
      </c>
      <c r="B343" t="str">
        <f>"00691061"</f>
        <v>00691061</v>
      </c>
      <c r="C343" t="s">
        <v>6</v>
      </c>
    </row>
    <row r="344" spans="1:3" x14ac:dyDescent="0.25">
      <c r="A344" t="s">
        <v>347</v>
      </c>
      <c r="B344" t="str">
        <f>"201511030634"</f>
        <v>201511030634</v>
      </c>
      <c r="C344" t="s">
        <v>6</v>
      </c>
    </row>
    <row r="345" spans="1:3" x14ac:dyDescent="0.25">
      <c r="A345" t="s">
        <v>348</v>
      </c>
      <c r="B345" t="str">
        <f>"00875379"</f>
        <v>00875379</v>
      </c>
      <c r="C345" t="s">
        <v>6</v>
      </c>
    </row>
    <row r="346" spans="1:3" x14ac:dyDescent="0.25">
      <c r="A346" t="s">
        <v>349</v>
      </c>
      <c r="B346" t="str">
        <f>"01026154"</f>
        <v>01026154</v>
      </c>
      <c r="C346" t="s">
        <v>15</v>
      </c>
    </row>
    <row r="347" spans="1:3" x14ac:dyDescent="0.25">
      <c r="A347" t="s">
        <v>350</v>
      </c>
      <c r="B347" t="str">
        <f>"01027265"</f>
        <v>01027265</v>
      </c>
      <c r="C347" t="s">
        <v>6</v>
      </c>
    </row>
    <row r="348" spans="1:3" x14ac:dyDescent="0.25">
      <c r="A348" t="s">
        <v>351</v>
      </c>
      <c r="B348" t="str">
        <f>"00313311"</f>
        <v>00313311</v>
      </c>
      <c r="C348" t="s">
        <v>6</v>
      </c>
    </row>
    <row r="349" spans="1:3" x14ac:dyDescent="0.25">
      <c r="A349" t="s">
        <v>352</v>
      </c>
      <c r="B349" t="str">
        <f>"00947127"</f>
        <v>00947127</v>
      </c>
      <c r="C349" t="s">
        <v>6</v>
      </c>
    </row>
    <row r="350" spans="1:3" x14ac:dyDescent="0.25">
      <c r="A350" t="s">
        <v>353</v>
      </c>
      <c r="B350" t="str">
        <f>"01027527"</f>
        <v>01027527</v>
      </c>
      <c r="C350" t="s">
        <v>19</v>
      </c>
    </row>
    <row r="351" spans="1:3" x14ac:dyDescent="0.25">
      <c r="A351" t="s">
        <v>354</v>
      </c>
      <c r="B351" t="str">
        <f>"201406016032"</f>
        <v>201406016032</v>
      </c>
      <c r="C351" t="s">
        <v>6</v>
      </c>
    </row>
    <row r="352" spans="1:3" x14ac:dyDescent="0.25">
      <c r="A352" t="s">
        <v>355</v>
      </c>
      <c r="B352" t="str">
        <f>"00988583"</f>
        <v>00988583</v>
      </c>
      <c r="C352" t="s">
        <v>19</v>
      </c>
    </row>
    <row r="353" spans="1:3" x14ac:dyDescent="0.25">
      <c r="A353" t="s">
        <v>356</v>
      </c>
      <c r="B353" t="str">
        <f>"201402008830"</f>
        <v>201402008830</v>
      </c>
      <c r="C353" t="s">
        <v>6</v>
      </c>
    </row>
    <row r="354" spans="1:3" x14ac:dyDescent="0.25">
      <c r="A354" t="s">
        <v>357</v>
      </c>
      <c r="B354" t="str">
        <f>"201511037410"</f>
        <v>201511037410</v>
      </c>
      <c r="C354" t="s">
        <v>6</v>
      </c>
    </row>
    <row r="355" spans="1:3" x14ac:dyDescent="0.25">
      <c r="A355" t="s">
        <v>358</v>
      </c>
      <c r="B355" t="str">
        <f>"00652381"</f>
        <v>00652381</v>
      </c>
      <c r="C355" t="s">
        <v>6</v>
      </c>
    </row>
    <row r="356" spans="1:3" x14ac:dyDescent="0.25">
      <c r="A356" t="s">
        <v>359</v>
      </c>
      <c r="B356" t="str">
        <f>"00110219"</f>
        <v>00110219</v>
      </c>
      <c r="C356" t="s">
        <v>6</v>
      </c>
    </row>
    <row r="357" spans="1:3" x14ac:dyDescent="0.25">
      <c r="A357" t="s">
        <v>360</v>
      </c>
      <c r="B357" t="str">
        <f>"01026253"</f>
        <v>01026253</v>
      </c>
      <c r="C357" t="s">
        <v>6</v>
      </c>
    </row>
    <row r="358" spans="1:3" x14ac:dyDescent="0.25">
      <c r="A358" t="s">
        <v>361</v>
      </c>
      <c r="B358" t="str">
        <f>"00145306"</f>
        <v>00145306</v>
      </c>
      <c r="C358" t="s">
        <v>6</v>
      </c>
    </row>
    <row r="359" spans="1:3" x14ac:dyDescent="0.25">
      <c r="A359" t="s">
        <v>362</v>
      </c>
      <c r="B359" t="str">
        <f>"201306000088"</f>
        <v>201306000088</v>
      </c>
      <c r="C359" t="s">
        <v>6</v>
      </c>
    </row>
    <row r="360" spans="1:3" x14ac:dyDescent="0.25">
      <c r="A360" t="s">
        <v>363</v>
      </c>
      <c r="B360" t="str">
        <f>"00756669"</f>
        <v>00756669</v>
      </c>
      <c r="C360" t="s">
        <v>6</v>
      </c>
    </row>
    <row r="361" spans="1:3" x14ac:dyDescent="0.25">
      <c r="A361" t="s">
        <v>364</v>
      </c>
      <c r="B361" t="str">
        <f>"00585692"</f>
        <v>00585692</v>
      </c>
      <c r="C361" t="s">
        <v>6</v>
      </c>
    </row>
    <row r="362" spans="1:3" x14ac:dyDescent="0.25">
      <c r="A362" t="s">
        <v>365</v>
      </c>
      <c r="B362" t="str">
        <f>"00732610"</f>
        <v>00732610</v>
      </c>
      <c r="C362" t="s">
        <v>6</v>
      </c>
    </row>
    <row r="363" spans="1:3" x14ac:dyDescent="0.25">
      <c r="A363" t="s">
        <v>366</v>
      </c>
      <c r="B363" t="str">
        <f>"00712082"</f>
        <v>00712082</v>
      </c>
      <c r="C363" t="s">
        <v>6</v>
      </c>
    </row>
    <row r="364" spans="1:3" x14ac:dyDescent="0.25">
      <c r="A364" t="s">
        <v>367</v>
      </c>
      <c r="B364" t="str">
        <f>"00484215"</f>
        <v>00484215</v>
      </c>
      <c r="C364" t="s">
        <v>19</v>
      </c>
    </row>
    <row r="365" spans="1:3" x14ac:dyDescent="0.25">
      <c r="A365" t="s">
        <v>368</v>
      </c>
      <c r="B365" t="str">
        <f>"01024091"</f>
        <v>01024091</v>
      </c>
      <c r="C365" t="s">
        <v>6</v>
      </c>
    </row>
    <row r="366" spans="1:3" x14ac:dyDescent="0.25">
      <c r="A366" t="s">
        <v>369</v>
      </c>
      <c r="B366" t="str">
        <f>"00835745"</f>
        <v>00835745</v>
      </c>
      <c r="C366" t="s">
        <v>6</v>
      </c>
    </row>
    <row r="367" spans="1:3" x14ac:dyDescent="0.25">
      <c r="A367" t="s">
        <v>370</v>
      </c>
      <c r="B367" t="str">
        <f>"200712000804"</f>
        <v>200712000804</v>
      </c>
      <c r="C367" t="s">
        <v>6</v>
      </c>
    </row>
    <row r="368" spans="1:3" x14ac:dyDescent="0.25">
      <c r="A368" t="s">
        <v>371</v>
      </c>
      <c r="B368" t="str">
        <f>"201405001775"</f>
        <v>201405001775</v>
      </c>
      <c r="C368" t="s">
        <v>6</v>
      </c>
    </row>
    <row r="369" spans="1:3" x14ac:dyDescent="0.25">
      <c r="A369" t="s">
        <v>372</v>
      </c>
      <c r="B369" t="str">
        <f>"00563914"</f>
        <v>00563914</v>
      </c>
      <c r="C369" t="s">
        <v>6</v>
      </c>
    </row>
    <row r="370" spans="1:3" x14ac:dyDescent="0.25">
      <c r="A370" t="s">
        <v>373</v>
      </c>
      <c r="B370" t="str">
        <f>"00649303"</f>
        <v>00649303</v>
      </c>
      <c r="C370" t="s">
        <v>6</v>
      </c>
    </row>
    <row r="371" spans="1:3" x14ac:dyDescent="0.25">
      <c r="A371" t="s">
        <v>374</v>
      </c>
      <c r="B371" t="str">
        <f>"00997184"</f>
        <v>00997184</v>
      </c>
      <c r="C371" t="s">
        <v>6</v>
      </c>
    </row>
    <row r="372" spans="1:3" x14ac:dyDescent="0.25">
      <c r="A372" t="s">
        <v>375</v>
      </c>
      <c r="B372" t="str">
        <f>"01027270"</f>
        <v>01027270</v>
      </c>
      <c r="C372" t="s">
        <v>6</v>
      </c>
    </row>
    <row r="373" spans="1:3" x14ac:dyDescent="0.25">
      <c r="A373" t="s">
        <v>376</v>
      </c>
      <c r="B373" t="str">
        <f>"201502000370"</f>
        <v>201502000370</v>
      </c>
      <c r="C373" t="s">
        <v>6</v>
      </c>
    </row>
    <row r="374" spans="1:3" x14ac:dyDescent="0.25">
      <c r="A374" t="s">
        <v>377</v>
      </c>
      <c r="B374" t="str">
        <f>"01027382"</f>
        <v>01027382</v>
      </c>
      <c r="C374" t="s">
        <v>15</v>
      </c>
    </row>
    <row r="375" spans="1:3" x14ac:dyDescent="0.25">
      <c r="A375" t="s">
        <v>378</v>
      </c>
      <c r="B375" t="str">
        <f>"00663072"</f>
        <v>00663072</v>
      </c>
      <c r="C375" t="s">
        <v>6</v>
      </c>
    </row>
    <row r="376" spans="1:3" x14ac:dyDescent="0.25">
      <c r="A376" t="s">
        <v>379</v>
      </c>
      <c r="B376" t="str">
        <f>"00070897"</f>
        <v>00070897</v>
      </c>
      <c r="C376" t="s">
        <v>6</v>
      </c>
    </row>
    <row r="377" spans="1:3" x14ac:dyDescent="0.25">
      <c r="A377" t="s">
        <v>380</v>
      </c>
      <c r="B377" t="str">
        <f>"01027545"</f>
        <v>01027545</v>
      </c>
      <c r="C377" t="s">
        <v>15</v>
      </c>
    </row>
    <row r="378" spans="1:3" x14ac:dyDescent="0.25">
      <c r="A378" t="s">
        <v>381</v>
      </c>
      <c r="B378" t="str">
        <f>"00881880"</f>
        <v>00881880</v>
      </c>
      <c r="C378" t="s">
        <v>6</v>
      </c>
    </row>
    <row r="379" spans="1:3" x14ac:dyDescent="0.25">
      <c r="A379" t="s">
        <v>382</v>
      </c>
      <c r="B379" t="str">
        <f>"00001699"</f>
        <v>00001699</v>
      </c>
      <c r="C379" t="s">
        <v>19</v>
      </c>
    </row>
    <row r="380" spans="1:3" x14ac:dyDescent="0.25">
      <c r="A380" t="s">
        <v>383</v>
      </c>
      <c r="B380" t="str">
        <f>"01027547"</f>
        <v>01027547</v>
      </c>
      <c r="C380" t="s">
        <v>75</v>
      </c>
    </row>
    <row r="381" spans="1:3" x14ac:dyDescent="0.25">
      <c r="A381" t="s">
        <v>384</v>
      </c>
      <c r="B381" t="str">
        <f>"00358167"</f>
        <v>00358167</v>
      </c>
      <c r="C381" t="s">
        <v>6</v>
      </c>
    </row>
    <row r="382" spans="1:3" x14ac:dyDescent="0.25">
      <c r="A382" t="s">
        <v>385</v>
      </c>
      <c r="B382" t="str">
        <f>"00404232"</f>
        <v>00404232</v>
      </c>
      <c r="C382" t="s">
        <v>6</v>
      </c>
    </row>
    <row r="383" spans="1:3" x14ac:dyDescent="0.25">
      <c r="A383" t="s">
        <v>386</v>
      </c>
      <c r="B383" t="str">
        <f>"00661763"</f>
        <v>00661763</v>
      </c>
      <c r="C383" t="s">
        <v>6</v>
      </c>
    </row>
    <row r="384" spans="1:3" x14ac:dyDescent="0.25">
      <c r="A384" t="s">
        <v>387</v>
      </c>
      <c r="B384" t="str">
        <f>"201412002882"</f>
        <v>201412002882</v>
      </c>
      <c r="C384" t="s">
        <v>6</v>
      </c>
    </row>
    <row r="385" spans="1:3" x14ac:dyDescent="0.25">
      <c r="A385" t="s">
        <v>388</v>
      </c>
      <c r="B385" t="str">
        <f>"00590981"</f>
        <v>00590981</v>
      </c>
      <c r="C385" t="s">
        <v>6</v>
      </c>
    </row>
    <row r="386" spans="1:3" x14ac:dyDescent="0.25">
      <c r="A386" t="s">
        <v>389</v>
      </c>
      <c r="B386" t="str">
        <f>"00896673"</f>
        <v>00896673</v>
      </c>
      <c r="C386" t="s">
        <v>6</v>
      </c>
    </row>
    <row r="387" spans="1:3" x14ac:dyDescent="0.25">
      <c r="A387" t="s">
        <v>390</v>
      </c>
      <c r="B387" t="str">
        <f>"00613977"</f>
        <v>00613977</v>
      </c>
      <c r="C387" t="s">
        <v>6</v>
      </c>
    </row>
    <row r="388" spans="1:3" x14ac:dyDescent="0.25">
      <c r="A388" t="s">
        <v>391</v>
      </c>
      <c r="B388" t="str">
        <f>"201502001323"</f>
        <v>201502001323</v>
      </c>
      <c r="C388" t="s">
        <v>6</v>
      </c>
    </row>
    <row r="389" spans="1:3" x14ac:dyDescent="0.25">
      <c r="A389" t="s">
        <v>392</v>
      </c>
      <c r="B389" t="str">
        <f>"201405000555"</f>
        <v>201405000555</v>
      </c>
      <c r="C389" t="s">
        <v>19</v>
      </c>
    </row>
    <row r="390" spans="1:3" x14ac:dyDescent="0.25">
      <c r="A390" t="s">
        <v>393</v>
      </c>
      <c r="B390" t="str">
        <f>"00299414"</f>
        <v>00299414</v>
      </c>
      <c r="C390" t="s">
        <v>19</v>
      </c>
    </row>
    <row r="391" spans="1:3" x14ac:dyDescent="0.25">
      <c r="A391" t="s">
        <v>394</v>
      </c>
      <c r="B391" t="str">
        <f>"01026617"</f>
        <v>01026617</v>
      </c>
      <c r="C391" t="s">
        <v>15</v>
      </c>
    </row>
    <row r="392" spans="1:3" x14ac:dyDescent="0.25">
      <c r="A392" t="s">
        <v>395</v>
      </c>
      <c r="B392" t="str">
        <f>"00242294"</f>
        <v>00242294</v>
      </c>
      <c r="C392" t="s">
        <v>6</v>
      </c>
    </row>
    <row r="393" spans="1:3" x14ac:dyDescent="0.25">
      <c r="A393" t="s">
        <v>396</v>
      </c>
      <c r="B393" t="str">
        <f>"201604001597"</f>
        <v>201604001597</v>
      </c>
      <c r="C393" t="s">
        <v>6</v>
      </c>
    </row>
    <row r="394" spans="1:3" x14ac:dyDescent="0.25">
      <c r="A394" t="s">
        <v>397</v>
      </c>
      <c r="B394" t="str">
        <f>"00009284"</f>
        <v>00009284</v>
      </c>
      <c r="C394" t="s">
        <v>6</v>
      </c>
    </row>
    <row r="395" spans="1:3" x14ac:dyDescent="0.25">
      <c r="A395" t="s">
        <v>398</v>
      </c>
      <c r="B395" t="str">
        <f>"201301000096"</f>
        <v>201301000096</v>
      </c>
      <c r="C395" t="s">
        <v>6</v>
      </c>
    </row>
    <row r="396" spans="1:3" x14ac:dyDescent="0.25">
      <c r="A396" t="s">
        <v>399</v>
      </c>
      <c r="B396" t="str">
        <f>"00671167"</f>
        <v>00671167</v>
      </c>
      <c r="C396" t="s">
        <v>6</v>
      </c>
    </row>
    <row r="397" spans="1:3" x14ac:dyDescent="0.25">
      <c r="A397" t="s">
        <v>400</v>
      </c>
      <c r="B397" t="str">
        <f>"00626260"</f>
        <v>00626260</v>
      </c>
      <c r="C397" t="s">
        <v>6</v>
      </c>
    </row>
    <row r="398" spans="1:3" x14ac:dyDescent="0.25">
      <c r="A398" t="s">
        <v>401</v>
      </c>
      <c r="B398" t="str">
        <f>"00345014"</f>
        <v>00345014</v>
      </c>
      <c r="C398" t="s">
        <v>6</v>
      </c>
    </row>
    <row r="399" spans="1:3" x14ac:dyDescent="0.25">
      <c r="A399" t="s">
        <v>402</v>
      </c>
      <c r="B399" t="str">
        <f>"201001000224"</f>
        <v>201001000224</v>
      </c>
      <c r="C399" t="s">
        <v>6</v>
      </c>
    </row>
    <row r="400" spans="1:3" x14ac:dyDescent="0.25">
      <c r="A400" t="s">
        <v>403</v>
      </c>
      <c r="B400" t="str">
        <f>"201406000081"</f>
        <v>201406000081</v>
      </c>
      <c r="C400" t="s">
        <v>6</v>
      </c>
    </row>
    <row r="401" spans="1:3" x14ac:dyDescent="0.25">
      <c r="A401" t="s">
        <v>404</v>
      </c>
      <c r="B401" t="str">
        <f>"200802003335"</f>
        <v>200802003335</v>
      </c>
      <c r="C401" t="s">
        <v>6</v>
      </c>
    </row>
    <row r="402" spans="1:3" x14ac:dyDescent="0.25">
      <c r="A402" t="s">
        <v>405</v>
      </c>
      <c r="B402" t="str">
        <f>"01027421"</f>
        <v>01027421</v>
      </c>
      <c r="C402" t="s">
        <v>6</v>
      </c>
    </row>
    <row r="403" spans="1:3" x14ac:dyDescent="0.25">
      <c r="A403" t="s">
        <v>406</v>
      </c>
      <c r="B403" t="str">
        <f>"01026889"</f>
        <v>01026889</v>
      </c>
      <c r="C403" t="s">
        <v>6</v>
      </c>
    </row>
    <row r="404" spans="1:3" x14ac:dyDescent="0.25">
      <c r="A404" t="s">
        <v>407</v>
      </c>
      <c r="B404" t="str">
        <f>"01027510"</f>
        <v>01027510</v>
      </c>
      <c r="C404" t="s">
        <v>15</v>
      </c>
    </row>
    <row r="405" spans="1:3" x14ac:dyDescent="0.25">
      <c r="A405" t="s">
        <v>408</v>
      </c>
      <c r="B405" t="str">
        <f>"00138156"</f>
        <v>00138156</v>
      </c>
      <c r="C405" t="s">
        <v>19</v>
      </c>
    </row>
    <row r="406" spans="1:3" x14ac:dyDescent="0.25">
      <c r="A406" t="s">
        <v>409</v>
      </c>
      <c r="B406" t="str">
        <f>"201406005917"</f>
        <v>201406005917</v>
      </c>
      <c r="C406" t="s">
        <v>6</v>
      </c>
    </row>
    <row r="407" spans="1:3" x14ac:dyDescent="0.25">
      <c r="A407" t="s">
        <v>410</v>
      </c>
      <c r="B407" t="str">
        <f>"200804000372"</f>
        <v>200804000372</v>
      </c>
      <c r="C407" t="s">
        <v>6</v>
      </c>
    </row>
    <row r="408" spans="1:3" x14ac:dyDescent="0.25">
      <c r="A408" t="s">
        <v>411</v>
      </c>
      <c r="B408" t="str">
        <f>"00229708"</f>
        <v>00229708</v>
      </c>
      <c r="C408" t="s">
        <v>6</v>
      </c>
    </row>
    <row r="409" spans="1:3" x14ac:dyDescent="0.25">
      <c r="A409" t="s">
        <v>412</v>
      </c>
      <c r="B409" t="str">
        <f>"01026919"</f>
        <v>01026919</v>
      </c>
      <c r="C409" t="s">
        <v>6</v>
      </c>
    </row>
    <row r="410" spans="1:3" x14ac:dyDescent="0.25">
      <c r="A410" t="s">
        <v>413</v>
      </c>
      <c r="B410" t="str">
        <f>"01026636"</f>
        <v>01026636</v>
      </c>
      <c r="C410" t="s">
        <v>6</v>
      </c>
    </row>
    <row r="411" spans="1:3" x14ac:dyDescent="0.25">
      <c r="A411" t="s">
        <v>414</v>
      </c>
      <c r="B411" t="str">
        <f>"01026779"</f>
        <v>01026779</v>
      </c>
      <c r="C411" t="s">
        <v>6</v>
      </c>
    </row>
    <row r="412" spans="1:3" x14ac:dyDescent="0.25">
      <c r="A412" t="s">
        <v>415</v>
      </c>
      <c r="B412" t="str">
        <f>"00563807"</f>
        <v>00563807</v>
      </c>
      <c r="C412" t="s">
        <v>6</v>
      </c>
    </row>
    <row r="413" spans="1:3" x14ac:dyDescent="0.25">
      <c r="A413" t="s">
        <v>416</v>
      </c>
      <c r="B413" t="str">
        <f>"01027313"</f>
        <v>01027313</v>
      </c>
      <c r="C413" t="s">
        <v>6</v>
      </c>
    </row>
    <row r="414" spans="1:3" x14ac:dyDescent="0.25">
      <c r="A414" t="s">
        <v>417</v>
      </c>
      <c r="B414" t="str">
        <f>"00003768"</f>
        <v>00003768</v>
      </c>
      <c r="C414" t="s">
        <v>6</v>
      </c>
    </row>
    <row r="415" spans="1:3" x14ac:dyDescent="0.25">
      <c r="A415" t="s">
        <v>418</v>
      </c>
      <c r="B415" t="str">
        <f>"201402000789"</f>
        <v>201402000789</v>
      </c>
      <c r="C415" t="s">
        <v>19</v>
      </c>
    </row>
    <row r="416" spans="1:3" x14ac:dyDescent="0.25">
      <c r="A416" t="s">
        <v>419</v>
      </c>
      <c r="B416" t="str">
        <f>"01027290"</f>
        <v>01027290</v>
      </c>
      <c r="C416" t="s">
        <v>6</v>
      </c>
    </row>
    <row r="417" spans="1:3" x14ac:dyDescent="0.25">
      <c r="A417" t="s">
        <v>420</v>
      </c>
      <c r="B417" t="str">
        <f>"00958144"</f>
        <v>00958144</v>
      </c>
      <c r="C417" t="s">
        <v>6</v>
      </c>
    </row>
    <row r="418" spans="1:3" x14ac:dyDescent="0.25">
      <c r="A418" t="s">
        <v>421</v>
      </c>
      <c r="B418" t="str">
        <f>"00941034"</f>
        <v>00941034</v>
      </c>
      <c r="C418" t="s">
        <v>6</v>
      </c>
    </row>
    <row r="419" spans="1:3" x14ac:dyDescent="0.25">
      <c r="A419" t="s">
        <v>422</v>
      </c>
      <c r="B419" t="str">
        <f>"00452440"</f>
        <v>00452440</v>
      </c>
      <c r="C419" t="s">
        <v>6</v>
      </c>
    </row>
    <row r="420" spans="1:3" x14ac:dyDescent="0.25">
      <c r="A420" t="s">
        <v>423</v>
      </c>
      <c r="B420" t="str">
        <f>"00803211"</f>
        <v>00803211</v>
      </c>
      <c r="C420" t="s">
        <v>6</v>
      </c>
    </row>
    <row r="421" spans="1:3" x14ac:dyDescent="0.25">
      <c r="A421" t="s">
        <v>424</v>
      </c>
      <c r="B421" t="str">
        <f>"01027092"</f>
        <v>01027092</v>
      </c>
      <c r="C421" t="s">
        <v>6</v>
      </c>
    </row>
    <row r="422" spans="1:3" x14ac:dyDescent="0.25">
      <c r="A422" t="s">
        <v>425</v>
      </c>
      <c r="B422" t="str">
        <f>"00560720"</f>
        <v>00560720</v>
      </c>
      <c r="C422" t="s">
        <v>6</v>
      </c>
    </row>
    <row r="423" spans="1:3" x14ac:dyDescent="0.25">
      <c r="A423" t="s">
        <v>426</v>
      </c>
      <c r="B423" t="str">
        <f>"00735810"</f>
        <v>00735810</v>
      </c>
      <c r="C423" t="s">
        <v>19</v>
      </c>
    </row>
    <row r="424" spans="1:3" x14ac:dyDescent="0.25">
      <c r="A424" t="s">
        <v>427</v>
      </c>
      <c r="B424" t="str">
        <f>"01020217"</f>
        <v>01020217</v>
      </c>
      <c r="C424" t="s">
        <v>6</v>
      </c>
    </row>
    <row r="425" spans="1:3" x14ac:dyDescent="0.25">
      <c r="A425" t="s">
        <v>428</v>
      </c>
      <c r="B425" t="str">
        <f>"00658428"</f>
        <v>00658428</v>
      </c>
      <c r="C425" t="s">
        <v>6</v>
      </c>
    </row>
    <row r="426" spans="1:3" x14ac:dyDescent="0.25">
      <c r="A426" t="s">
        <v>429</v>
      </c>
      <c r="B426" t="str">
        <f>"00870153"</f>
        <v>00870153</v>
      </c>
      <c r="C426" t="s">
        <v>6</v>
      </c>
    </row>
    <row r="427" spans="1:3" x14ac:dyDescent="0.25">
      <c r="A427" t="s">
        <v>430</v>
      </c>
      <c r="B427" t="str">
        <f>"00554253"</f>
        <v>00554253</v>
      </c>
      <c r="C427" t="s">
        <v>6</v>
      </c>
    </row>
    <row r="428" spans="1:3" x14ac:dyDescent="0.25">
      <c r="A428" t="s">
        <v>431</v>
      </c>
      <c r="B428" t="str">
        <f>"00867667"</f>
        <v>00867667</v>
      </c>
      <c r="C428" t="s">
        <v>6</v>
      </c>
    </row>
    <row r="429" spans="1:3" x14ac:dyDescent="0.25">
      <c r="A429" t="s">
        <v>432</v>
      </c>
      <c r="B429" t="str">
        <f>"01027222"</f>
        <v>01027222</v>
      </c>
      <c r="C429" t="s">
        <v>6</v>
      </c>
    </row>
    <row r="430" spans="1:3" x14ac:dyDescent="0.25">
      <c r="A430" t="s">
        <v>433</v>
      </c>
      <c r="B430" t="str">
        <f>"00114515"</f>
        <v>00114515</v>
      </c>
      <c r="C430" t="s">
        <v>6</v>
      </c>
    </row>
    <row r="431" spans="1:3" x14ac:dyDescent="0.25">
      <c r="A431" t="s">
        <v>434</v>
      </c>
      <c r="B431" t="str">
        <f>"01027161"</f>
        <v>01027161</v>
      </c>
      <c r="C431" t="s">
        <v>15</v>
      </c>
    </row>
    <row r="432" spans="1:3" x14ac:dyDescent="0.25">
      <c r="A432" t="s">
        <v>435</v>
      </c>
      <c r="B432" t="str">
        <f>"201406012154"</f>
        <v>201406012154</v>
      </c>
      <c r="C432" t="s">
        <v>6</v>
      </c>
    </row>
    <row r="433" spans="1:3" x14ac:dyDescent="0.25">
      <c r="A433" t="s">
        <v>436</v>
      </c>
      <c r="B433" t="str">
        <f>"01012966"</f>
        <v>01012966</v>
      </c>
      <c r="C433" t="s">
        <v>6</v>
      </c>
    </row>
    <row r="434" spans="1:3" x14ac:dyDescent="0.25">
      <c r="A434" t="s">
        <v>437</v>
      </c>
      <c r="B434" t="str">
        <f>"200911000543"</f>
        <v>200911000543</v>
      </c>
      <c r="C434" t="s">
        <v>6</v>
      </c>
    </row>
    <row r="435" spans="1:3" x14ac:dyDescent="0.25">
      <c r="A435" t="s">
        <v>438</v>
      </c>
      <c r="B435" t="str">
        <f>"00933107"</f>
        <v>00933107</v>
      </c>
      <c r="C435" t="s">
        <v>6</v>
      </c>
    </row>
    <row r="436" spans="1:3" x14ac:dyDescent="0.25">
      <c r="A436" t="s">
        <v>439</v>
      </c>
      <c r="B436" t="str">
        <f>"00148579"</f>
        <v>00148579</v>
      </c>
      <c r="C436" t="s">
        <v>6</v>
      </c>
    </row>
    <row r="437" spans="1:3" x14ac:dyDescent="0.25">
      <c r="A437" t="s">
        <v>440</v>
      </c>
      <c r="B437" t="str">
        <f>"00994288"</f>
        <v>00994288</v>
      </c>
      <c r="C437" t="s">
        <v>6</v>
      </c>
    </row>
    <row r="438" spans="1:3" x14ac:dyDescent="0.25">
      <c r="A438" t="s">
        <v>441</v>
      </c>
      <c r="B438" t="str">
        <f>"201511027491"</f>
        <v>201511027491</v>
      </c>
      <c r="C438" t="s">
        <v>6</v>
      </c>
    </row>
    <row r="439" spans="1:3" x14ac:dyDescent="0.25">
      <c r="A439" t="s">
        <v>442</v>
      </c>
      <c r="B439" t="str">
        <f>"00401396"</f>
        <v>00401396</v>
      </c>
      <c r="C439" t="s">
        <v>6</v>
      </c>
    </row>
    <row r="440" spans="1:3" x14ac:dyDescent="0.25">
      <c r="A440" t="s">
        <v>443</v>
      </c>
      <c r="B440" t="str">
        <f>"00478201"</f>
        <v>00478201</v>
      </c>
      <c r="C440" t="s">
        <v>6</v>
      </c>
    </row>
    <row r="441" spans="1:3" x14ac:dyDescent="0.25">
      <c r="A441" t="s">
        <v>444</v>
      </c>
      <c r="B441" t="str">
        <f>"201304000932"</f>
        <v>201304000932</v>
      </c>
      <c r="C441" t="s">
        <v>6</v>
      </c>
    </row>
    <row r="442" spans="1:3" x14ac:dyDescent="0.25">
      <c r="A442" t="s">
        <v>445</v>
      </c>
      <c r="B442" t="str">
        <f>"00144890"</f>
        <v>00144890</v>
      </c>
      <c r="C442" t="s">
        <v>6</v>
      </c>
    </row>
    <row r="443" spans="1:3" x14ac:dyDescent="0.25">
      <c r="A443" t="s">
        <v>446</v>
      </c>
      <c r="B443" t="str">
        <f>"00343235"</f>
        <v>00343235</v>
      </c>
      <c r="C443" t="s">
        <v>6</v>
      </c>
    </row>
    <row r="444" spans="1:3" x14ac:dyDescent="0.25">
      <c r="A444" t="s">
        <v>447</v>
      </c>
      <c r="B444" t="str">
        <f>"01027491"</f>
        <v>01027491</v>
      </c>
      <c r="C444" t="s">
        <v>6</v>
      </c>
    </row>
    <row r="445" spans="1:3" x14ac:dyDescent="0.25">
      <c r="A445" t="s">
        <v>448</v>
      </c>
      <c r="B445" t="str">
        <f>"00939928"</f>
        <v>00939928</v>
      </c>
      <c r="C445" t="s">
        <v>6</v>
      </c>
    </row>
    <row r="446" spans="1:3" x14ac:dyDescent="0.25">
      <c r="A446" t="s">
        <v>449</v>
      </c>
      <c r="B446" t="str">
        <f>"00165742"</f>
        <v>00165742</v>
      </c>
      <c r="C446" t="s">
        <v>6</v>
      </c>
    </row>
    <row r="447" spans="1:3" x14ac:dyDescent="0.25">
      <c r="A447" t="s">
        <v>450</v>
      </c>
      <c r="B447" t="str">
        <f>"00616288"</f>
        <v>00616288</v>
      </c>
      <c r="C447" t="s">
        <v>6</v>
      </c>
    </row>
    <row r="448" spans="1:3" x14ac:dyDescent="0.25">
      <c r="A448" t="s">
        <v>451</v>
      </c>
      <c r="B448" t="str">
        <f>"01027528"</f>
        <v>01027528</v>
      </c>
      <c r="C448" t="s">
        <v>15</v>
      </c>
    </row>
    <row r="449" spans="1:3" x14ac:dyDescent="0.25">
      <c r="A449" t="s">
        <v>452</v>
      </c>
      <c r="B449" t="str">
        <f>"00680770"</f>
        <v>00680770</v>
      </c>
      <c r="C449" t="s">
        <v>6</v>
      </c>
    </row>
    <row r="450" spans="1:3" x14ac:dyDescent="0.25">
      <c r="A450" t="s">
        <v>453</v>
      </c>
      <c r="B450" t="str">
        <f>"00816744"</f>
        <v>00816744</v>
      </c>
      <c r="C450" t="s">
        <v>6</v>
      </c>
    </row>
    <row r="451" spans="1:3" x14ac:dyDescent="0.25">
      <c r="A451" t="s">
        <v>454</v>
      </c>
      <c r="B451" t="str">
        <f>"01027940"</f>
        <v>01027940</v>
      </c>
      <c r="C451" t="s">
        <v>6</v>
      </c>
    </row>
    <row r="452" spans="1:3" x14ac:dyDescent="0.25">
      <c r="A452" t="s">
        <v>455</v>
      </c>
      <c r="B452" t="str">
        <f>"201601001160"</f>
        <v>201601001160</v>
      </c>
      <c r="C452" t="s">
        <v>6</v>
      </c>
    </row>
    <row r="453" spans="1:3" x14ac:dyDescent="0.25">
      <c r="A453" t="s">
        <v>456</v>
      </c>
      <c r="B453" t="str">
        <f>"00954606"</f>
        <v>00954606</v>
      </c>
      <c r="C453" t="s">
        <v>6</v>
      </c>
    </row>
    <row r="454" spans="1:3" x14ac:dyDescent="0.25">
      <c r="A454" t="s">
        <v>457</v>
      </c>
      <c r="B454" t="str">
        <f>"00187362"</f>
        <v>00187362</v>
      </c>
      <c r="C454" t="s">
        <v>19</v>
      </c>
    </row>
    <row r="455" spans="1:3" x14ac:dyDescent="0.25">
      <c r="A455" t="s">
        <v>458</v>
      </c>
      <c r="B455" t="str">
        <f>"00761008"</f>
        <v>00761008</v>
      </c>
      <c r="C455" t="s">
        <v>6</v>
      </c>
    </row>
    <row r="456" spans="1:3" x14ac:dyDescent="0.25">
      <c r="A456" t="s">
        <v>459</v>
      </c>
      <c r="B456" t="str">
        <f>"01029609"</f>
        <v>01029609</v>
      </c>
      <c r="C456" t="s">
        <v>15</v>
      </c>
    </row>
    <row r="457" spans="1:3" x14ac:dyDescent="0.25">
      <c r="A457" t="s">
        <v>460</v>
      </c>
      <c r="B457" t="str">
        <f>"201511010861"</f>
        <v>201511010861</v>
      </c>
      <c r="C457" t="s">
        <v>15</v>
      </c>
    </row>
    <row r="458" spans="1:3" x14ac:dyDescent="0.25">
      <c r="A458" t="s">
        <v>461</v>
      </c>
      <c r="B458" t="str">
        <f>"00703630"</f>
        <v>00703630</v>
      </c>
      <c r="C458" t="s">
        <v>6</v>
      </c>
    </row>
    <row r="459" spans="1:3" x14ac:dyDescent="0.25">
      <c r="A459" t="s">
        <v>462</v>
      </c>
      <c r="B459" t="str">
        <f>"01028937"</f>
        <v>01028937</v>
      </c>
      <c r="C459" t="s">
        <v>19</v>
      </c>
    </row>
    <row r="460" spans="1:3" x14ac:dyDescent="0.25">
      <c r="A460" t="s">
        <v>463</v>
      </c>
      <c r="B460" t="str">
        <f>"201402007266"</f>
        <v>201402007266</v>
      </c>
      <c r="C460" t="s">
        <v>19</v>
      </c>
    </row>
    <row r="461" spans="1:3" x14ac:dyDescent="0.25">
      <c r="A461" t="s">
        <v>464</v>
      </c>
      <c r="B461" t="str">
        <f>"00465966"</f>
        <v>00465966</v>
      </c>
      <c r="C461" t="s">
        <v>19</v>
      </c>
    </row>
    <row r="462" spans="1:3" x14ac:dyDescent="0.25">
      <c r="A462" t="s">
        <v>465</v>
      </c>
      <c r="B462" t="str">
        <f>"201409002093"</f>
        <v>201409002093</v>
      </c>
      <c r="C462" t="s">
        <v>6</v>
      </c>
    </row>
    <row r="463" spans="1:3" x14ac:dyDescent="0.25">
      <c r="A463" t="s">
        <v>466</v>
      </c>
      <c r="B463" t="str">
        <f>"00494725"</f>
        <v>00494725</v>
      </c>
      <c r="C463" t="s">
        <v>6</v>
      </c>
    </row>
    <row r="464" spans="1:3" x14ac:dyDescent="0.25">
      <c r="A464" t="s">
        <v>467</v>
      </c>
      <c r="B464" t="str">
        <f>"201411002384"</f>
        <v>201411002384</v>
      </c>
      <c r="C464" t="s">
        <v>6</v>
      </c>
    </row>
    <row r="465" spans="1:3" x14ac:dyDescent="0.25">
      <c r="A465" t="s">
        <v>468</v>
      </c>
      <c r="B465" t="str">
        <f>"00546285"</f>
        <v>00546285</v>
      </c>
      <c r="C465" t="s">
        <v>6</v>
      </c>
    </row>
    <row r="466" spans="1:3" x14ac:dyDescent="0.25">
      <c r="A466" t="s">
        <v>469</v>
      </c>
      <c r="B466" t="str">
        <f>"00628542"</f>
        <v>00628542</v>
      </c>
      <c r="C466" t="s">
        <v>6</v>
      </c>
    </row>
    <row r="467" spans="1:3" x14ac:dyDescent="0.25">
      <c r="A467" t="s">
        <v>470</v>
      </c>
      <c r="B467" t="str">
        <f>"00650900"</f>
        <v>00650900</v>
      </c>
      <c r="C467" t="s">
        <v>6</v>
      </c>
    </row>
    <row r="468" spans="1:3" x14ac:dyDescent="0.25">
      <c r="A468" t="s">
        <v>471</v>
      </c>
      <c r="B468" t="str">
        <f>"201406011653"</f>
        <v>201406011653</v>
      </c>
      <c r="C468" t="s">
        <v>6</v>
      </c>
    </row>
    <row r="469" spans="1:3" x14ac:dyDescent="0.25">
      <c r="A469" t="s">
        <v>472</v>
      </c>
      <c r="B469" t="str">
        <f>"00319450"</f>
        <v>00319450</v>
      </c>
      <c r="C469" t="s">
        <v>6</v>
      </c>
    </row>
    <row r="470" spans="1:3" x14ac:dyDescent="0.25">
      <c r="A470" t="s">
        <v>473</v>
      </c>
      <c r="B470" t="str">
        <f>"201406003944"</f>
        <v>201406003944</v>
      </c>
      <c r="C470" t="s">
        <v>6</v>
      </c>
    </row>
    <row r="471" spans="1:3" x14ac:dyDescent="0.25">
      <c r="A471" t="s">
        <v>474</v>
      </c>
      <c r="B471" t="str">
        <f>"01027197"</f>
        <v>01027197</v>
      </c>
      <c r="C471" t="s">
        <v>6</v>
      </c>
    </row>
    <row r="472" spans="1:3" x14ac:dyDescent="0.25">
      <c r="A472" t="s">
        <v>475</v>
      </c>
      <c r="B472" t="str">
        <f>"00948983"</f>
        <v>00948983</v>
      </c>
      <c r="C472" t="s">
        <v>6</v>
      </c>
    </row>
    <row r="473" spans="1:3" x14ac:dyDescent="0.25">
      <c r="A473" t="s">
        <v>476</v>
      </c>
      <c r="B473" t="str">
        <f>"01029664"</f>
        <v>01029664</v>
      </c>
      <c r="C473" t="s">
        <v>15</v>
      </c>
    </row>
    <row r="474" spans="1:3" x14ac:dyDescent="0.25">
      <c r="A474" t="s">
        <v>477</v>
      </c>
      <c r="B474" t="str">
        <f>"01029671"</f>
        <v>01029671</v>
      </c>
      <c r="C474" t="s">
        <v>6</v>
      </c>
    </row>
    <row r="475" spans="1:3" x14ac:dyDescent="0.25">
      <c r="A475" t="s">
        <v>478</v>
      </c>
      <c r="B475" t="str">
        <f>"00505380"</f>
        <v>00505380</v>
      </c>
      <c r="C475" t="s">
        <v>6</v>
      </c>
    </row>
    <row r="476" spans="1:3" x14ac:dyDescent="0.25">
      <c r="A476" t="s">
        <v>479</v>
      </c>
      <c r="B476" t="str">
        <f>"00867035"</f>
        <v>00867035</v>
      </c>
      <c r="C476" t="s">
        <v>6</v>
      </c>
    </row>
    <row r="477" spans="1:3" x14ac:dyDescent="0.25">
      <c r="A477" t="s">
        <v>480</v>
      </c>
      <c r="B477" t="str">
        <f>"00654757"</f>
        <v>00654757</v>
      </c>
      <c r="C477" t="s">
        <v>6</v>
      </c>
    </row>
    <row r="478" spans="1:3" x14ac:dyDescent="0.25">
      <c r="A478" t="s">
        <v>481</v>
      </c>
      <c r="B478" t="str">
        <f>"00631220"</f>
        <v>00631220</v>
      </c>
      <c r="C478" t="s">
        <v>6</v>
      </c>
    </row>
    <row r="479" spans="1:3" x14ac:dyDescent="0.25">
      <c r="A479" t="s">
        <v>482</v>
      </c>
      <c r="B479" t="str">
        <f>"200907000546"</f>
        <v>200907000546</v>
      </c>
      <c r="C479" t="s">
        <v>6</v>
      </c>
    </row>
    <row r="480" spans="1:3" x14ac:dyDescent="0.25">
      <c r="A480" t="s">
        <v>483</v>
      </c>
      <c r="B480" t="str">
        <f>"00900798"</f>
        <v>00900798</v>
      </c>
      <c r="C480" t="s">
        <v>19</v>
      </c>
    </row>
    <row r="481" spans="1:3" x14ac:dyDescent="0.25">
      <c r="A481" t="s">
        <v>484</v>
      </c>
      <c r="B481" t="str">
        <f>"01028252"</f>
        <v>01028252</v>
      </c>
      <c r="C481" t="s">
        <v>6</v>
      </c>
    </row>
    <row r="482" spans="1:3" x14ac:dyDescent="0.25">
      <c r="A482" t="s">
        <v>485</v>
      </c>
      <c r="B482" t="str">
        <f>"00300939"</f>
        <v>00300939</v>
      </c>
      <c r="C482" t="s">
        <v>6</v>
      </c>
    </row>
    <row r="483" spans="1:3" x14ac:dyDescent="0.25">
      <c r="A483" t="s">
        <v>486</v>
      </c>
      <c r="B483" t="str">
        <f>"00037113"</f>
        <v>00037113</v>
      </c>
      <c r="C483" t="s">
        <v>6</v>
      </c>
    </row>
    <row r="484" spans="1:3" x14ac:dyDescent="0.25">
      <c r="A484" t="s">
        <v>487</v>
      </c>
      <c r="B484" t="str">
        <f>"00320293"</f>
        <v>00320293</v>
      </c>
      <c r="C484" t="s">
        <v>6</v>
      </c>
    </row>
    <row r="485" spans="1:3" x14ac:dyDescent="0.25">
      <c r="A485" t="s">
        <v>488</v>
      </c>
      <c r="B485" t="str">
        <f>"00857817"</f>
        <v>00857817</v>
      </c>
      <c r="C485" t="s">
        <v>6</v>
      </c>
    </row>
    <row r="486" spans="1:3" x14ac:dyDescent="0.25">
      <c r="A486" t="s">
        <v>489</v>
      </c>
      <c r="B486" t="str">
        <f>"00465513"</f>
        <v>00465513</v>
      </c>
      <c r="C486" t="s">
        <v>19</v>
      </c>
    </row>
    <row r="487" spans="1:3" x14ac:dyDescent="0.25">
      <c r="A487" t="s">
        <v>490</v>
      </c>
      <c r="B487" t="str">
        <f>"00840368"</f>
        <v>00840368</v>
      </c>
      <c r="C487" t="s">
        <v>6</v>
      </c>
    </row>
    <row r="488" spans="1:3" x14ac:dyDescent="0.25">
      <c r="A488" t="s">
        <v>491</v>
      </c>
      <c r="B488" t="str">
        <f>"201510002063"</f>
        <v>201510002063</v>
      </c>
      <c r="C488" t="s">
        <v>6</v>
      </c>
    </row>
    <row r="489" spans="1:3" x14ac:dyDescent="0.25">
      <c r="A489" t="s">
        <v>492</v>
      </c>
      <c r="B489" t="str">
        <f>"200801009708"</f>
        <v>200801009708</v>
      </c>
      <c r="C489" t="s">
        <v>6</v>
      </c>
    </row>
    <row r="490" spans="1:3" x14ac:dyDescent="0.25">
      <c r="A490" t="s">
        <v>493</v>
      </c>
      <c r="B490" t="str">
        <f>"200802007459"</f>
        <v>200802007459</v>
      </c>
      <c r="C490" t="s">
        <v>6</v>
      </c>
    </row>
    <row r="491" spans="1:3" x14ac:dyDescent="0.25">
      <c r="A491" t="s">
        <v>494</v>
      </c>
      <c r="B491" t="str">
        <f>"01027833"</f>
        <v>01027833</v>
      </c>
      <c r="C491" t="s">
        <v>19</v>
      </c>
    </row>
    <row r="492" spans="1:3" x14ac:dyDescent="0.25">
      <c r="A492" t="s">
        <v>495</v>
      </c>
      <c r="B492" t="str">
        <f>"01028200"</f>
        <v>01028200</v>
      </c>
      <c r="C492" t="s">
        <v>6</v>
      </c>
    </row>
    <row r="493" spans="1:3" x14ac:dyDescent="0.25">
      <c r="A493" t="s">
        <v>496</v>
      </c>
      <c r="B493" t="str">
        <f>"01027782"</f>
        <v>01027782</v>
      </c>
      <c r="C493" t="s">
        <v>6</v>
      </c>
    </row>
    <row r="494" spans="1:3" x14ac:dyDescent="0.25">
      <c r="A494" t="s">
        <v>497</v>
      </c>
      <c r="B494" t="str">
        <f>"00809716"</f>
        <v>00809716</v>
      </c>
      <c r="C494" t="s">
        <v>6</v>
      </c>
    </row>
    <row r="495" spans="1:3" x14ac:dyDescent="0.25">
      <c r="A495" t="s">
        <v>498</v>
      </c>
      <c r="B495" t="str">
        <f>"01029085"</f>
        <v>01029085</v>
      </c>
      <c r="C495" t="s">
        <v>6</v>
      </c>
    </row>
    <row r="496" spans="1:3" x14ac:dyDescent="0.25">
      <c r="A496" t="s">
        <v>499</v>
      </c>
      <c r="B496" t="str">
        <f>"00873179"</f>
        <v>00873179</v>
      </c>
      <c r="C496" t="s">
        <v>15</v>
      </c>
    </row>
    <row r="497" spans="1:3" x14ac:dyDescent="0.25">
      <c r="A497" t="s">
        <v>500</v>
      </c>
      <c r="B497" t="str">
        <f>"01027890"</f>
        <v>01027890</v>
      </c>
      <c r="C497" t="s">
        <v>39</v>
      </c>
    </row>
    <row r="498" spans="1:3" x14ac:dyDescent="0.25">
      <c r="A498" t="s">
        <v>501</v>
      </c>
      <c r="B498" t="str">
        <f>"01026123"</f>
        <v>01026123</v>
      </c>
      <c r="C498" t="s">
        <v>6</v>
      </c>
    </row>
    <row r="499" spans="1:3" x14ac:dyDescent="0.25">
      <c r="A499" t="s">
        <v>502</v>
      </c>
      <c r="B499" t="str">
        <f>"01028055"</f>
        <v>01028055</v>
      </c>
      <c r="C499" t="s">
        <v>6</v>
      </c>
    </row>
    <row r="500" spans="1:3" x14ac:dyDescent="0.25">
      <c r="A500" t="s">
        <v>503</v>
      </c>
      <c r="B500" t="str">
        <f>"01028549"</f>
        <v>01028549</v>
      </c>
      <c r="C500" t="s">
        <v>6</v>
      </c>
    </row>
    <row r="501" spans="1:3" x14ac:dyDescent="0.25">
      <c r="A501" t="s">
        <v>504</v>
      </c>
      <c r="B501" t="str">
        <f>"00335408"</f>
        <v>00335408</v>
      </c>
      <c r="C501" t="s">
        <v>19</v>
      </c>
    </row>
    <row r="502" spans="1:3" x14ac:dyDescent="0.25">
      <c r="A502" t="s">
        <v>505</v>
      </c>
      <c r="B502" t="str">
        <f>"200802000706"</f>
        <v>200802000706</v>
      </c>
      <c r="C502" t="s">
        <v>6</v>
      </c>
    </row>
    <row r="503" spans="1:3" x14ac:dyDescent="0.25">
      <c r="A503" t="s">
        <v>506</v>
      </c>
      <c r="B503" t="str">
        <f>"201409001832"</f>
        <v>201409001832</v>
      </c>
      <c r="C503" t="s">
        <v>19</v>
      </c>
    </row>
    <row r="504" spans="1:3" x14ac:dyDescent="0.25">
      <c r="A504" t="s">
        <v>507</v>
      </c>
      <c r="B504" t="str">
        <f>"00750007"</f>
        <v>00750007</v>
      </c>
      <c r="C504" t="s">
        <v>19</v>
      </c>
    </row>
    <row r="505" spans="1:3" x14ac:dyDescent="0.25">
      <c r="A505" t="s">
        <v>508</v>
      </c>
      <c r="B505" t="str">
        <f>"00789887"</f>
        <v>00789887</v>
      </c>
      <c r="C505" t="s">
        <v>6</v>
      </c>
    </row>
    <row r="506" spans="1:3" x14ac:dyDescent="0.25">
      <c r="A506" t="s">
        <v>509</v>
      </c>
      <c r="B506" t="str">
        <f>"01027112"</f>
        <v>01027112</v>
      </c>
      <c r="C506" t="s">
        <v>6</v>
      </c>
    </row>
    <row r="507" spans="1:3" x14ac:dyDescent="0.25">
      <c r="A507" t="s">
        <v>510</v>
      </c>
      <c r="B507" t="str">
        <f>"201409004161"</f>
        <v>201409004161</v>
      </c>
      <c r="C507" t="s">
        <v>6</v>
      </c>
    </row>
    <row r="508" spans="1:3" x14ac:dyDescent="0.25">
      <c r="A508" t="s">
        <v>511</v>
      </c>
      <c r="B508" t="str">
        <f>"00145491"</f>
        <v>00145491</v>
      </c>
      <c r="C508" t="s">
        <v>6</v>
      </c>
    </row>
    <row r="509" spans="1:3" x14ac:dyDescent="0.25">
      <c r="A509" t="s">
        <v>512</v>
      </c>
      <c r="B509" t="str">
        <f>"201412003058"</f>
        <v>201412003058</v>
      </c>
      <c r="C509" t="s">
        <v>6</v>
      </c>
    </row>
    <row r="510" spans="1:3" x14ac:dyDescent="0.25">
      <c r="A510" t="s">
        <v>513</v>
      </c>
      <c r="B510" t="str">
        <f>"01029776"</f>
        <v>01029776</v>
      </c>
      <c r="C510" t="s">
        <v>6</v>
      </c>
    </row>
    <row r="511" spans="1:3" x14ac:dyDescent="0.25">
      <c r="A511" t="s">
        <v>514</v>
      </c>
      <c r="B511" t="str">
        <f>"01029795"</f>
        <v>01029795</v>
      </c>
      <c r="C511" t="s">
        <v>15</v>
      </c>
    </row>
    <row r="512" spans="1:3" x14ac:dyDescent="0.25">
      <c r="A512" t="s">
        <v>515</v>
      </c>
      <c r="B512" t="str">
        <f>"201511025977"</f>
        <v>201511025977</v>
      </c>
      <c r="C512" t="s">
        <v>6</v>
      </c>
    </row>
    <row r="513" spans="1:3" x14ac:dyDescent="0.25">
      <c r="A513" t="s">
        <v>516</v>
      </c>
      <c r="B513" t="str">
        <f>"201406005941"</f>
        <v>201406005941</v>
      </c>
      <c r="C513" t="s">
        <v>6</v>
      </c>
    </row>
    <row r="514" spans="1:3" x14ac:dyDescent="0.25">
      <c r="A514" t="s">
        <v>517</v>
      </c>
      <c r="B514" t="str">
        <f>"01029029"</f>
        <v>01029029</v>
      </c>
      <c r="C514" t="s">
        <v>19</v>
      </c>
    </row>
    <row r="515" spans="1:3" x14ac:dyDescent="0.25">
      <c r="A515" t="s">
        <v>518</v>
      </c>
      <c r="B515" t="str">
        <f>"00434798"</f>
        <v>00434798</v>
      </c>
      <c r="C515" t="s">
        <v>6</v>
      </c>
    </row>
    <row r="516" spans="1:3" x14ac:dyDescent="0.25">
      <c r="A516" t="s">
        <v>519</v>
      </c>
      <c r="B516" t="str">
        <f>"00671347"</f>
        <v>00671347</v>
      </c>
      <c r="C516" t="s">
        <v>6</v>
      </c>
    </row>
    <row r="517" spans="1:3" x14ac:dyDescent="0.25">
      <c r="A517" t="s">
        <v>520</v>
      </c>
      <c r="B517" t="str">
        <f>"01029286"</f>
        <v>01029286</v>
      </c>
      <c r="C517" t="s">
        <v>15</v>
      </c>
    </row>
    <row r="518" spans="1:3" x14ac:dyDescent="0.25">
      <c r="A518" t="s">
        <v>521</v>
      </c>
      <c r="B518" t="str">
        <f>"201406011143"</f>
        <v>201406011143</v>
      </c>
      <c r="C518" t="s">
        <v>6</v>
      </c>
    </row>
    <row r="519" spans="1:3" x14ac:dyDescent="0.25">
      <c r="A519" t="s">
        <v>522</v>
      </c>
      <c r="B519" t="str">
        <f>"00549172"</f>
        <v>00549172</v>
      </c>
      <c r="C519" t="s">
        <v>6</v>
      </c>
    </row>
    <row r="520" spans="1:3" x14ac:dyDescent="0.25">
      <c r="A520" t="s">
        <v>523</v>
      </c>
      <c r="B520" t="str">
        <f>"00161645"</f>
        <v>00161645</v>
      </c>
      <c r="C520" t="s">
        <v>6</v>
      </c>
    </row>
    <row r="521" spans="1:3" x14ac:dyDescent="0.25">
      <c r="A521" t="s">
        <v>524</v>
      </c>
      <c r="B521" t="str">
        <f>"01024608"</f>
        <v>01024608</v>
      </c>
      <c r="C521" t="s">
        <v>19</v>
      </c>
    </row>
    <row r="522" spans="1:3" x14ac:dyDescent="0.25">
      <c r="A522" t="s">
        <v>525</v>
      </c>
      <c r="B522" t="str">
        <f>"201412006644"</f>
        <v>201412006644</v>
      </c>
      <c r="C522" t="s">
        <v>6</v>
      </c>
    </row>
    <row r="523" spans="1:3" x14ac:dyDescent="0.25">
      <c r="A523" t="s">
        <v>526</v>
      </c>
      <c r="B523" t="str">
        <f>"00567733"</f>
        <v>00567733</v>
      </c>
      <c r="C523" t="s">
        <v>19</v>
      </c>
    </row>
    <row r="524" spans="1:3" x14ac:dyDescent="0.25">
      <c r="A524" t="s">
        <v>527</v>
      </c>
      <c r="B524" t="str">
        <f>"00814984"</f>
        <v>00814984</v>
      </c>
      <c r="C524" t="s">
        <v>6</v>
      </c>
    </row>
    <row r="525" spans="1:3" x14ac:dyDescent="0.25">
      <c r="A525" t="s">
        <v>528</v>
      </c>
      <c r="B525" t="str">
        <f>"00976916"</f>
        <v>00976916</v>
      </c>
      <c r="C525" t="s">
        <v>19</v>
      </c>
    </row>
    <row r="526" spans="1:3" x14ac:dyDescent="0.25">
      <c r="A526" t="s">
        <v>529</v>
      </c>
      <c r="B526" t="str">
        <f>"01027900"</f>
        <v>01027900</v>
      </c>
      <c r="C526" t="s">
        <v>6</v>
      </c>
    </row>
    <row r="527" spans="1:3" x14ac:dyDescent="0.25">
      <c r="A527" t="s">
        <v>530</v>
      </c>
      <c r="B527" t="str">
        <f>"00899640"</f>
        <v>00899640</v>
      </c>
      <c r="C527" t="s">
        <v>6</v>
      </c>
    </row>
    <row r="528" spans="1:3" x14ac:dyDescent="0.25">
      <c r="A528" t="s">
        <v>531</v>
      </c>
      <c r="B528" t="str">
        <f>"01027553"</f>
        <v>01027553</v>
      </c>
      <c r="C528" t="s">
        <v>6</v>
      </c>
    </row>
    <row r="529" spans="1:3" x14ac:dyDescent="0.25">
      <c r="A529" t="s">
        <v>532</v>
      </c>
      <c r="B529" t="str">
        <f>"00753263"</f>
        <v>00753263</v>
      </c>
      <c r="C529" t="s">
        <v>6</v>
      </c>
    </row>
    <row r="530" spans="1:3" x14ac:dyDescent="0.25">
      <c r="A530" t="s">
        <v>533</v>
      </c>
      <c r="B530" t="str">
        <f>"00974310"</f>
        <v>00974310</v>
      </c>
      <c r="C530" t="s">
        <v>19</v>
      </c>
    </row>
    <row r="531" spans="1:3" x14ac:dyDescent="0.25">
      <c r="A531" t="s">
        <v>534</v>
      </c>
      <c r="B531" t="str">
        <f>"01027029"</f>
        <v>01027029</v>
      </c>
      <c r="C531" t="s">
        <v>15</v>
      </c>
    </row>
    <row r="532" spans="1:3" x14ac:dyDescent="0.25">
      <c r="A532" t="s">
        <v>535</v>
      </c>
      <c r="B532" t="str">
        <f>"201406019220"</f>
        <v>201406019220</v>
      </c>
      <c r="C532" t="s">
        <v>6</v>
      </c>
    </row>
    <row r="533" spans="1:3" x14ac:dyDescent="0.25">
      <c r="A533" t="s">
        <v>536</v>
      </c>
      <c r="B533" t="str">
        <f>"00653963"</f>
        <v>00653963</v>
      </c>
      <c r="C533" t="s">
        <v>19</v>
      </c>
    </row>
    <row r="534" spans="1:3" x14ac:dyDescent="0.25">
      <c r="A534" t="s">
        <v>537</v>
      </c>
      <c r="B534" t="str">
        <f>"01029367"</f>
        <v>01029367</v>
      </c>
      <c r="C534" t="s">
        <v>6</v>
      </c>
    </row>
    <row r="535" spans="1:3" x14ac:dyDescent="0.25">
      <c r="A535" t="s">
        <v>538</v>
      </c>
      <c r="B535" t="str">
        <f>"00226275"</f>
        <v>00226275</v>
      </c>
      <c r="C535" t="s">
        <v>6</v>
      </c>
    </row>
    <row r="536" spans="1:3" x14ac:dyDescent="0.25">
      <c r="A536" t="s">
        <v>539</v>
      </c>
      <c r="B536" t="str">
        <f>"00766628"</f>
        <v>00766628</v>
      </c>
      <c r="C536" t="s">
        <v>6</v>
      </c>
    </row>
    <row r="537" spans="1:3" x14ac:dyDescent="0.25">
      <c r="A537" t="s">
        <v>540</v>
      </c>
      <c r="B537" t="str">
        <f>"00446130"</f>
        <v>00446130</v>
      </c>
      <c r="C537" t="s">
        <v>6</v>
      </c>
    </row>
    <row r="538" spans="1:3" x14ac:dyDescent="0.25">
      <c r="A538" t="s">
        <v>541</v>
      </c>
      <c r="B538" t="str">
        <f>"201406011837"</f>
        <v>201406011837</v>
      </c>
      <c r="C538" t="s">
        <v>6</v>
      </c>
    </row>
    <row r="539" spans="1:3" x14ac:dyDescent="0.25">
      <c r="A539" t="s">
        <v>542</v>
      </c>
      <c r="B539" t="str">
        <f>"00817529"</f>
        <v>00817529</v>
      </c>
      <c r="C539" t="s">
        <v>6</v>
      </c>
    </row>
    <row r="540" spans="1:3" x14ac:dyDescent="0.25">
      <c r="A540" t="s">
        <v>543</v>
      </c>
      <c r="B540" t="str">
        <f>"00244173"</f>
        <v>00244173</v>
      </c>
      <c r="C540" t="s">
        <v>6</v>
      </c>
    </row>
    <row r="541" spans="1:3" x14ac:dyDescent="0.25">
      <c r="A541" t="s">
        <v>544</v>
      </c>
      <c r="B541" t="str">
        <f>"01027925"</f>
        <v>01027925</v>
      </c>
      <c r="C541" t="s">
        <v>6</v>
      </c>
    </row>
    <row r="542" spans="1:3" x14ac:dyDescent="0.25">
      <c r="A542" t="s">
        <v>545</v>
      </c>
      <c r="B542" t="str">
        <f>"201410006795"</f>
        <v>201410006795</v>
      </c>
      <c r="C542" t="s">
        <v>6</v>
      </c>
    </row>
    <row r="543" spans="1:3" x14ac:dyDescent="0.25">
      <c r="A543" t="s">
        <v>546</v>
      </c>
      <c r="B543" t="str">
        <f>"00814293"</f>
        <v>00814293</v>
      </c>
      <c r="C543" t="s">
        <v>15</v>
      </c>
    </row>
    <row r="544" spans="1:3" x14ac:dyDescent="0.25">
      <c r="A544" t="s">
        <v>547</v>
      </c>
      <c r="B544" t="str">
        <f>"00017408"</f>
        <v>00017408</v>
      </c>
      <c r="C544" t="s">
        <v>6</v>
      </c>
    </row>
    <row r="545" spans="1:3" x14ac:dyDescent="0.25">
      <c r="A545" t="s">
        <v>548</v>
      </c>
      <c r="B545" t="str">
        <f>"201412000527"</f>
        <v>201412000527</v>
      </c>
      <c r="C545" t="s">
        <v>19</v>
      </c>
    </row>
    <row r="546" spans="1:3" x14ac:dyDescent="0.25">
      <c r="A546" t="s">
        <v>549</v>
      </c>
      <c r="B546" t="str">
        <f>"200901000769"</f>
        <v>200901000769</v>
      </c>
      <c r="C546" t="s">
        <v>6</v>
      </c>
    </row>
    <row r="547" spans="1:3" x14ac:dyDescent="0.25">
      <c r="A547" t="s">
        <v>550</v>
      </c>
      <c r="B547" t="str">
        <f>"200805001235"</f>
        <v>200805001235</v>
      </c>
      <c r="C547" t="s">
        <v>6</v>
      </c>
    </row>
    <row r="548" spans="1:3" x14ac:dyDescent="0.25">
      <c r="A548" t="s">
        <v>551</v>
      </c>
      <c r="B548" t="str">
        <f>"01029621"</f>
        <v>01029621</v>
      </c>
      <c r="C548" t="s">
        <v>19</v>
      </c>
    </row>
    <row r="549" spans="1:3" x14ac:dyDescent="0.25">
      <c r="A549" t="s">
        <v>552</v>
      </c>
      <c r="B549" t="str">
        <f>"01012869"</f>
        <v>01012869</v>
      </c>
      <c r="C549" t="s">
        <v>15</v>
      </c>
    </row>
    <row r="550" spans="1:3" x14ac:dyDescent="0.25">
      <c r="A550" t="s">
        <v>553</v>
      </c>
      <c r="B550" t="str">
        <f>"00733595"</f>
        <v>00733595</v>
      </c>
      <c r="C550" t="s">
        <v>6</v>
      </c>
    </row>
    <row r="551" spans="1:3" x14ac:dyDescent="0.25">
      <c r="A551" t="s">
        <v>554</v>
      </c>
      <c r="B551" t="str">
        <f>"00859796"</f>
        <v>00859796</v>
      </c>
      <c r="C551" t="s">
        <v>6</v>
      </c>
    </row>
    <row r="552" spans="1:3" x14ac:dyDescent="0.25">
      <c r="A552" t="s">
        <v>555</v>
      </c>
      <c r="B552" t="str">
        <f>"00319396"</f>
        <v>00319396</v>
      </c>
      <c r="C552" t="s">
        <v>6</v>
      </c>
    </row>
    <row r="553" spans="1:3" x14ac:dyDescent="0.25">
      <c r="A553" t="s">
        <v>556</v>
      </c>
      <c r="B553" t="str">
        <f>"00988800"</f>
        <v>00988800</v>
      </c>
      <c r="C553" t="s">
        <v>19</v>
      </c>
    </row>
    <row r="554" spans="1:3" x14ac:dyDescent="0.25">
      <c r="A554" t="s">
        <v>557</v>
      </c>
      <c r="B554" t="str">
        <f>"00860568"</f>
        <v>00860568</v>
      </c>
      <c r="C554" t="s">
        <v>6</v>
      </c>
    </row>
    <row r="555" spans="1:3" x14ac:dyDescent="0.25">
      <c r="A555" t="s">
        <v>558</v>
      </c>
      <c r="B555" t="str">
        <f>"01029033"</f>
        <v>01029033</v>
      </c>
      <c r="C555" t="s">
        <v>6</v>
      </c>
    </row>
    <row r="556" spans="1:3" x14ac:dyDescent="0.25">
      <c r="A556" t="s">
        <v>559</v>
      </c>
      <c r="B556" t="str">
        <f>"00829096"</f>
        <v>00829096</v>
      </c>
      <c r="C556" t="s">
        <v>6</v>
      </c>
    </row>
    <row r="557" spans="1:3" x14ac:dyDescent="0.25">
      <c r="A557" t="s">
        <v>560</v>
      </c>
      <c r="B557" t="str">
        <f>"20160705472"</f>
        <v>20160705472</v>
      </c>
      <c r="C557" t="s">
        <v>6</v>
      </c>
    </row>
    <row r="558" spans="1:3" x14ac:dyDescent="0.25">
      <c r="A558" t="s">
        <v>561</v>
      </c>
      <c r="B558" t="str">
        <f>"01028426"</f>
        <v>01028426</v>
      </c>
      <c r="C558" t="s">
        <v>15</v>
      </c>
    </row>
    <row r="559" spans="1:3" x14ac:dyDescent="0.25">
      <c r="A559" t="s">
        <v>562</v>
      </c>
      <c r="B559" t="str">
        <f>"00336364"</f>
        <v>00336364</v>
      </c>
      <c r="C559" t="s">
        <v>6</v>
      </c>
    </row>
    <row r="560" spans="1:3" x14ac:dyDescent="0.25">
      <c r="A560" t="s">
        <v>563</v>
      </c>
      <c r="B560" t="str">
        <f>"00990016"</f>
        <v>00990016</v>
      </c>
      <c r="C560" t="s">
        <v>6</v>
      </c>
    </row>
    <row r="561" spans="1:3" x14ac:dyDescent="0.25">
      <c r="A561" t="s">
        <v>564</v>
      </c>
      <c r="B561" t="str">
        <f>"00837390"</f>
        <v>00837390</v>
      </c>
      <c r="C561" t="s">
        <v>6</v>
      </c>
    </row>
    <row r="562" spans="1:3" x14ac:dyDescent="0.25">
      <c r="A562" t="s">
        <v>565</v>
      </c>
      <c r="B562" t="str">
        <f>"201604002497"</f>
        <v>201604002497</v>
      </c>
      <c r="C562" t="s">
        <v>6</v>
      </c>
    </row>
    <row r="563" spans="1:3" x14ac:dyDescent="0.25">
      <c r="A563" t="s">
        <v>566</v>
      </c>
      <c r="B563" t="str">
        <f>"00029125"</f>
        <v>00029125</v>
      </c>
      <c r="C563" t="s">
        <v>6</v>
      </c>
    </row>
    <row r="564" spans="1:3" x14ac:dyDescent="0.25">
      <c r="A564" t="s">
        <v>567</v>
      </c>
      <c r="B564" t="str">
        <f>"00151120"</f>
        <v>00151120</v>
      </c>
      <c r="C564" t="s">
        <v>6</v>
      </c>
    </row>
    <row r="565" spans="1:3" x14ac:dyDescent="0.25">
      <c r="A565" t="s">
        <v>568</v>
      </c>
      <c r="B565" t="str">
        <f>"00294515"</f>
        <v>00294515</v>
      </c>
      <c r="C565" t="s">
        <v>6</v>
      </c>
    </row>
    <row r="566" spans="1:3" x14ac:dyDescent="0.25">
      <c r="A566" t="s">
        <v>569</v>
      </c>
      <c r="B566" t="str">
        <f>"00880388"</f>
        <v>00880388</v>
      </c>
      <c r="C566" t="s">
        <v>6</v>
      </c>
    </row>
    <row r="567" spans="1:3" x14ac:dyDescent="0.25">
      <c r="A567" t="s">
        <v>570</v>
      </c>
      <c r="B567" t="str">
        <f>"01028555"</f>
        <v>01028555</v>
      </c>
      <c r="C567" t="s">
        <v>19</v>
      </c>
    </row>
    <row r="568" spans="1:3" x14ac:dyDescent="0.25">
      <c r="A568" t="s">
        <v>571</v>
      </c>
      <c r="B568" t="str">
        <f>"00762712"</f>
        <v>00762712</v>
      </c>
      <c r="C568" t="s">
        <v>6</v>
      </c>
    </row>
    <row r="569" spans="1:3" x14ac:dyDescent="0.25">
      <c r="A569" t="s">
        <v>572</v>
      </c>
      <c r="B569" t="str">
        <f>"00936437"</f>
        <v>00936437</v>
      </c>
      <c r="C569" t="s">
        <v>6</v>
      </c>
    </row>
    <row r="570" spans="1:3" x14ac:dyDescent="0.25">
      <c r="A570" t="s">
        <v>573</v>
      </c>
      <c r="B570" t="str">
        <f>"01003452"</f>
        <v>01003452</v>
      </c>
      <c r="C570" t="s">
        <v>6</v>
      </c>
    </row>
    <row r="571" spans="1:3" x14ac:dyDescent="0.25">
      <c r="A571" t="s">
        <v>574</v>
      </c>
      <c r="B571" t="str">
        <f>"00854245"</f>
        <v>00854245</v>
      </c>
      <c r="C571" t="s">
        <v>6</v>
      </c>
    </row>
    <row r="572" spans="1:3" x14ac:dyDescent="0.25">
      <c r="A572" t="s">
        <v>575</v>
      </c>
      <c r="B572" t="str">
        <f>"00347514"</f>
        <v>00347514</v>
      </c>
      <c r="C572" t="s">
        <v>6</v>
      </c>
    </row>
    <row r="573" spans="1:3" x14ac:dyDescent="0.25">
      <c r="A573" t="s">
        <v>576</v>
      </c>
      <c r="B573" t="str">
        <f>"00858754"</f>
        <v>00858754</v>
      </c>
      <c r="C573" t="s">
        <v>6</v>
      </c>
    </row>
    <row r="574" spans="1:3" x14ac:dyDescent="0.25">
      <c r="A574" t="s">
        <v>577</v>
      </c>
      <c r="B574" t="str">
        <f>"00672781"</f>
        <v>00672781</v>
      </c>
      <c r="C574" t="s">
        <v>6</v>
      </c>
    </row>
    <row r="575" spans="1:3" x14ac:dyDescent="0.25">
      <c r="A575" t="s">
        <v>578</v>
      </c>
      <c r="B575" t="str">
        <f>"201409000262"</f>
        <v>201409000262</v>
      </c>
      <c r="C575" t="s">
        <v>6</v>
      </c>
    </row>
    <row r="576" spans="1:3" x14ac:dyDescent="0.25">
      <c r="A576" t="s">
        <v>579</v>
      </c>
      <c r="B576" t="str">
        <f>"00984571"</f>
        <v>00984571</v>
      </c>
      <c r="C576" t="s">
        <v>6</v>
      </c>
    </row>
    <row r="577" spans="1:3" x14ac:dyDescent="0.25">
      <c r="A577" t="s">
        <v>580</v>
      </c>
      <c r="B577" t="str">
        <f>"01029438"</f>
        <v>01029438</v>
      </c>
      <c r="C577" t="s">
        <v>6</v>
      </c>
    </row>
    <row r="578" spans="1:3" x14ac:dyDescent="0.25">
      <c r="A578" t="s">
        <v>581</v>
      </c>
      <c r="B578" t="str">
        <f>"00218463"</f>
        <v>00218463</v>
      </c>
      <c r="C578" t="s">
        <v>6</v>
      </c>
    </row>
    <row r="579" spans="1:3" x14ac:dyDescent="0.25">
      <c r="A579" t="s">
        <v>582</v>
      </c>
      <c r="B579" t="str">
        <f>"01028833"</f>
        <v>01028833</v>
      </c>
      <c r="C579" t="s">
        <v>6</v>
      </c>
    </row>
    <row r="580" spans="1:3" x14ac:dyDescent="0.25">
      <c r="A580" t="s">
        <v>583</v>
      </c>
      <c r="B580" t="str">
        <f>"00470542"</f>
        <v>00470542</v>
      </c>
      <c r="C580" t="s">
        <v>6</v>
      </c>
    </row>
    <row r="581" spans="1:3" x14ac:dyDescent="0.25">
      <c r="A581" t="s">
        <v>584</v>
      </c>
      <c r="B581" t="str">
        <f>"201511024665"</f>
        <v>201511024665</v>
      </c>
      <c r="C581" t="s">
        <v>6</v>
      </c>
    </row>
    <row r="582" spans="1:3" x14ac:dyDescent="0.25">
      <c r="A582" t="s">
        <v>585</v>
      </c>
      <c r="B582" t="str">
        <f>"00644321"</f>
        <v>00644321</v>
      </c>
      <c r="C582" t="s">
        <v>6</v>
      </c>
    </row>
    <row r="583" spans="1:3" x14ac:dyDescent="0.25">
      <c r="A583" t="s">
        <v>586</v>
      </c>
      <c r="B583" t="str">
        <f>"00532827"</f>
        <v>00532827</v>
      </c>
      <c r="C583" t="s">
        <v>6</v>
      </c>
    </row>
    <row r="584" spans="1:3" x14ac:dyDescent="0.25">
      <c r="A584" t="s">
        <v>587</v>
      </c>
      <c r="B584" t="str">
        <f>"00490273"</f>
        <v>00490273</v>
      </c>
      <c r="C584" t="s">
        <v>6</v>
      </c>
    </row>
    <row r="585" spans="1:3" x14ac:dyDescent="0.25">
      <c r="A585" t="s">
        <v>588</v>
      </c>
      <c r="B585" t="str">
        <f>"00120413"</f>
        <v>00120413</v>
      </c>
      <c r="C585" t="s">
        <v>6</v>
      </c>
    </row>
    <row r="586" spans="1:3" x14ac:dyDescent="0.25">
      <c r="A586" t="s">
        <v>589</v>
      </c>
      <c r="B586" t="str">
        <f>"00152147"</f>
        <v>00152147</v>
      </c>
      <c r="C586" t="s">
        <v>19</v>
      </c>
    </row>
    <row r="587" spans="1:3" x14ac:dyDescent="0.25">
      <c r="A587" t="s">
        <v>590</v>
      </c>
      <c r="B587" t="str">
        <f>"00938607"</f>
        <v>00938607</v>
      </c>
      <c r="C587" t="s">
        <v>6</v>
      </c>
    </row>
    <row r="588" spans="1:3" x14ac:dyDescent="0.25">
      <c r="A588" t="s">
        <v>591</v>
      </c>
      <c r="B588" t="str">
        <f>"201511019843"</f>
        <v>201511019843</v>
      </c>
      <c r="C588" t="s">
        <v>6</v>
      </c>
    </row>
    <row r="589" spans="1:3" x14ac:dyDescent="0.25">
      <c r="A589" t="s">
        <v>592</v>
      </c>
      <c r="B589" t="str">
        <f>"00076035"</f>
        <v>00076035</v>
      </c>
      <c r="C589" t="s">
        <v>6</v>
      </c>
    </row>
    <row r="590" spans="1:3" x14ac:dyDescent="0.25">
      <c r="A590" t="s">
        <v>593</v>
      </c>
      <c r="B590" t="str">
        <f>"00653334"</f>
        <v>00653334</v>
      </c>
      <c r="C590" t="s">
        <v>6</v>
      </c>
    </row>
    <row r="591" spans="1:3" x14ac:dyDescent="0.25">
      <c r="A591" t="s">
        <v>594</v>
      </c>
      <c r="B591" t="str">
        <f>"00166118"</f>
        <v>00166118</v>
      </c>
      <c r="C591" t="s">
        <v>19</v>
      </c>
    </row>
    <row r="592" spans="1:3" x14ac:dyDescent="0.25">
      <c r="A592" t="s">
        <v>595</v>
      </c>
      <c r="B592" t="str">
        <f>"00610324"</f>
        <v>00610324</v>
      </c>
      <c r="C592" t="s">
        <v>6</v>
      </c>
    </row>
    <row r="593" spans="1:3" x14ac:dyDescent="0.25">
      <c r="A593" t="s">
        <v>596</v>
      </c>
      <c r="B593" t="str">
        <f>"00518967"</f>
        <v>00518967</v>
      </c>
      <c r="C593" t="s">
        <v>6</v>
      </c>
    </row>
    <row r="594" spans="1:3" x14ac:dyDescent="0.25">
      <c r="A594" t="s">
        <v>597</v>
      </c>
      <c r="B594" t="str">
        <f>"01029315"</f>
        <v>01029315</v>
      </c>
      <c r="C594" t="s">
        <v>19</v>
      </c>
    </row>
    <row r="595" spans="1:3" x14ac:dyDescent="0.25">
      <c r="A595" t="s">
        <v>598</v>
      </c>
      <c r="B595" t="str">
        <f>"00311445"</f>
        <v>00311445</v>
      </c>
      <c r="C595" t="s">
        <v>6</v>
      </c>
    </row>
    <row r="596" spans="1:3" x14ac:dyDescent="0.25">
      <c r="A596" t="s">
        <v>599</v>
      </c>
      <c r="B596" t="str">
        <f>"01029242"</f>
        <v>01029242</v>
      </c>
      <c r="C596" t="s">
        <v>6</v>
      </c>
    </row>
    <row r="597" spans="1:3" x14ac:dyDescent="0.25">
      <c r="A597" t="s">
        <v>600</v>
      </c>
      <c r="B597" t="str">
        <f>"00294417"</f>
        <v>00294417</v>
      </c>
      <c r="C597" t="s">
        <v>6</v>
      </c>
    </row>
    <row r="598" spans="1:3" x14ac:dyDescent="0.25">
      <c r="A598" t="s">
        <v>601</v>
      </c>
      <c r="B598" t="str">
        <f>"00889965"</f>
        <v>00889965</v>
      </c>
      <c r="C598" t="s">
        <v>6</v>
      </c>
    </row>
    <row r="599" spans="1:3" x14ac:dyDescent="0.25">
      <c r="A599" t="s">
        <v>602</v>
      </c>
      <c r="B599" t="str">
        <f>"01027548"</f>
        <v>01027548</v>
      </c>
      <c r="C599" t="s">
        <v>6</v>
      </c>
    </row>
    <row r="600" spans="1:3" x14ac:dyDescent="0.25">
      <c r="A600" t="s">
        <v>603</v>
      </c>
      <c r="B600" t="str">
        <f>"00736587"</f>
        <v>00736587</v>
      </c>
      <c r="C600" t="s">
        <v>6</v>
      </c>
    </row>
    <row r="601" spans="1:3" x14ac:dyDescent="0.25">
      <c r="A601" t="s">
        <v>604</v>
      </c>
      <c r="B601" t="str">
        <f>"00189319"</f>
        <v>00189319</v>
      </c>
      <c r="C601" t="s">
        <v>6</v>
      </c>
    </row>
    <row r="602" spans="1:3" x14ac:dyDescent="0.25">
      <c r="A602" t="s">
        <v>605</v>
      </c>
      <c r="B602" t="str">
        <f>"00260385"</f>
        <v>00260385</v>
      </c>
      <c r="C602" t="s">
        <v>6</v>
      </c>
    </row>
    <row r="603" spans="1:3" x14ac:dyDescent="0.25">
      <c r="A603" t="s">
        <v>606</v>
      </c>
      <c r="B603" t="str">
        <f>"00847837"</f>
        <v>00847837</v>
      </c>
      <c r="C603" t="s">
        <v>6</v>
      </c>
    </row>
    <row r="604" spans="1:3" x14ac:dyDescent="0.25">
      <c r="A604" t="s">
        <v>607</v>
      </c>
      <c r="B604" t="str">
        <f>"00976014"</f>
        <v>00976014</v>
      </c>
      <c r="C604" t="s">
        <v>6</v>
      </c>
    </row>
    <row r="605" spans="1:3" x14ac:dyDescent="0.25">
      <c r="A605" t="s">
        <v>608</v>
      </c>
      <c r="B605" t="str">
        <f>"00391316"</f>
        <v>00391316</v>
      </c>
      <c r="C605" t="s">
        <v>6</v>
      </c>
    </row>
    <row r="606" spans="1:3" x14ac:dyDescent="0.25">
      <c r="A606" t="s">
        <v>609</v>
      </c>
      <c r="B606" t="str">
        <f>"00775438"</f>
        <v>00775438</v>
      </c>
      <c r="C606" t="s">
        <v>6</v>
      </c>
    </row>
    <row r="607" spans="1:3" x14ac:dyDescent="0.25">
      <c r="A607" t="s">
        <v>610</v>
      </c>
      <c r="B607" t="str">
        <f>"01026531"</f>
        <v>01026531</v>
      </c>
      <c r="C607" t="s">
        <v>15</v>
      </c>
    </row>
    <row r="608" spans="1:3" x14ac:dyDescent="0.25">
      <c r="A608" t="s">
        <v>611</v>
      </c>
      <c r="B608" t="str">
        <f>"00557432"</f>
        <v>00557432</v>
      </c>
      <c r="C608" t="s">
        <v>6</v>
      </c>
    </row>
    <row r="609" spans="1:3" x14ac:dyDescent="0.25">
      <c r="A609" t="s">
        <v>612</v>
      </c>
      <c r="B609" t="str">
        <f>"00783479"</f>
        <v>00783479</v>
      </c>
      <c r="C609" t="s">
        <v>15</v>
      </c>
    </row>
    <row r="610" spans="1:3" x14ac:dyDescent="0.25">
      <c r="A610" t="s">
        <v>613</v>
      </c>
      <c r="B610" t="str">
        <f>"00721138"</f>
        <v>00721138</v>
      </c>
      <c r="C610" t="s">
        <v>6</v>
      </c>
    </row>
    <row r="611" spans="1:3" x14ac:dyDescent="0.25">
      <c r="A611" t="s">
        <v>614</v>
      </c>
      <c r="B611" t="str">
        <f>"01029288"</f>
        <v>01029288</v>
      </c>
      <c r="C611" t="s">
        <v>6</v>
      </c>
    </row>
    <row r="612" spans="1:3" x14ac:dyDescent="0.25">
      <c r="A612" t="s">
        <v>615</v>
      </c>
      <c r="B612" t="str">
        <f>"01027340"</f>
        <v>01027340</v>
      </c>
      <c r="C612" t="s">
        <v>19</v>
      </c>
    </row>
    <row r="613" spans="1:3" x14ac:dyDescent="0.25">
      <c r="A613" t="s">
        <v>616</v>
      </c>
      <c r="B613" t="str">
        <f>"01028063"</f>
        <v>01028063</v>
      </c>
      <c r="C613" t="s">
        <v>19</v>
      </c>
    </row>
    <row r="614" spans="1:3" x14ac:dyDescent="0.25">
      <c r="A614" t="s">
        <v>617</v>
      </c>
      <c r="B614" t="str">
        <f>"00826586"</f>
        <v>00826586</v>
      </c>
      <c r="C614" t="s">
        <v>19</v>
      </c>
    </row>
    <row r="615" spans="1:3" x14ac:dyDescent="0.25">
      <c r="A615" t="s">
        <v>618</v>
      </c>
      <c r="B615" t="str">
        <f>"00477864"</f>
        <v>00477864</v>
      </c>
      <c r="C615" t="s">
        <v>6</v>
      </c>
    </row>
    <row r="616" spans="1:3" x14ac:dyDescent="0.25">
      <c r="A616" t="s">
        <v>619</v>
      </c>
      <c r="B616" t="str">
        <f>"00605298"</f>
        <v>00605298</v>
      </c>
      <c r="C616" t="s">
        <v>6</v>
      </c>
    </row>
    <row r="617" spans="1:3" x14ac:dyDescent="0.25">
      <c r="A617" t="s">
        <v>620</v>
      </c>
      <c r="B617" t="str">
        <f>"00898870"</f>
        <v>00898870</v>
      </c>
      <c r="C617" t="s">
        <v>19</v>
      </c>
    </row>
    <row r="618" spans="1:3" x14ac:dyDescent="0.25">
      <c r="A618" t="s">
        <v>621</v>
      </c>
      <c r="B618" t="str">
        <f>"01028711"</f>
        <v>01028711</v>
      </c>
      <c r="C618" t="s">
        <v>19</v>
      </c>
    </row>
    <row r="619" spans="1:3" x14ac:dyDescent="0.25">
      <c r="A619" t="s">
        <v>622</v>
      </c>
      <c r="B619" t="str">
        <f>"00915513"</f>
        <v>00915513</v>
      </c>
      <c r="C619" t="s">
        <v>6</v>
      </c>
    </row>
    <row r="620" spans="1:3" x14ac:dyDescent="0.25">
      <c r="A620" t="s">
        <v>623</v>
      </c>
      <c r="B620" t="str">
        <f>"00777556"</f>
        <v>00777556</v>
      </c>
      <c r="C620" t="s">
        <v>19</v>
      </c>
    </row>
    <row r="621" spans="1:3" x14ac:dyDescent="0.25">
      <c r="A621" t="s">
        <v>624</v>
      </c>
      <c r="B621" t="str">
        <f>"00348846"</f>
        <v>00348846</v>
      </c>
      <c r="C621" t="s">
        <v>6</v>
      </c>
    </row>
    <row r="622" spans="1:3" x14ac:dyDescent="0.25">
      <c r="A622" t="s">
        <v>625</v>
      </c>
      <c r="B622" t="str">
        <f>"01020440"</f>
        <v>01020440</v>
      </c>
      <c r="C622" t="s">
        <v>6</v>
      </c>
    </row>
    <row r="623" spans="1:3" x14ac:dyDescent="0.25">
      <c r="A623" t="s">
        <v>626</v>
      </c>
      <c r="B623" t="str">
        <f>"201007000042"</f>
        <v>201007000042</v>
      </c>
      <c r="C623" t="s">
        <v>6</v>
      </c>
    </row>
    <row r="624" spans="1:3" x14ac:dyDescent="0.25">
      <c r="A624" t="s">
        <v>627</v>
      </c>
      <c r="B624" t="str">
        <f>"00996293"</f>
        <v>00996293</v>
      </c>
      <c r="C624" t="s">
        <v>19</v>
      </c>
    </row>
    <row r="625" spans="1:3" x14ac:dyDescent="0.25">
      <c r="A625" t="s">
        <v>628</v>
      </c>
      <c r="B625" t="str">
        <f>"00627316"</f>
        <v>00627316</v>
      </c>
      <c r="C625" t="s">
        <v>6</v>
      </c>
    </row>
    <row r="626" spans="1:3" x14ac:dyDescent="0.25">
      <c r="A626" t="s">
        <v>629</v>
      </c>
      <c r="B626" t="str">
        <f>"00487977"</f>
        <v>00487977</v>
      </c>
      <c r="C626" t="s">
        <v>6</v>
      </c>
    </row>
    <row r="627" spans="1:3" x14ac:dyDescent="0.25">
      <c r="A627" t="s">
        <v>630</v>
      </c>
      <c r="B627" t="str">
        <f>"01027984"</f>
        <v>01027984</v>
      </c>
      <c r="C627" t="s">
        <v>15</v>
      </c>
    </row>
    <row r="628" spans="1:3" x14ac:dyDescent="0.25">
      <c r="A628" t="s">
        <v>631</v>
      </c>
      <c r="B628" t="str">
        <f>"00870469"</f>
        <v>00870469</v>
      </c>
      <c r="C628" t="s">
        <v>6</v>
      </c>
    </row>
    <row r="629" spans="1:3" x14ac:dyDescent="0.25">
      <c r="A629" t="s">
        <v>632</v>
      </c>
      <c r="B629" t="str">
        <f>"01025770"</f>
        <v>01025770</v>
      </c>
      <c r="C629" t="s">
        <v>6</v>
      </c>
    </row>
    <row r="630" spans="1:3" x14ac:dyDescent="0.25">
      <c r="A630" t="s">
        <v>633</v>
      </c>
      <c r="B630" t="str">
        <f>"00790877"</f>
        <v>00790877</v>
      </c>
      <c r="C630" t="s">
        <v>6</v>
      </c>
    </row>
    <row r="631" spans="1:3" x14ac:dyDescent="0.25">
      <c r="A631" t="s">
        <v>634</v>
      </c>
      <c r="B631" t="str">
        <f>"01028689"</f>
        <v>01028689</v>
      </c>
      <c r="C631" t="s">
        <v>6</v>
      </c>
    </row>
    <row r="632" spans="1:3" x14ac:dyDescent="0.25">
      <c r="A632" t="s">
        <v>635</v>
      </c>
      <c r="B632" t="str">
        <f>"01029658"</f>
        <v>01029658</v>
      </c>
      <c r="C632" t="s">
        <v>6</v>
      </c>
    </row>
    <row r="633" spans="1:3" x14ac:dyDescent="0.25">
      <c r="A633" t="s">
        <v>636</v>
      </c>
      <c r="B633" t="str">
        <f>"01029708"</f>
        <v>01029708</v>
      </c>
      <c r="C633" t="s">
        <v>6</v>
      </c>
    </row>
    <row r="634" spans="1:3" x14ac:dyDescent="0.25">
      <c r="A634" t="s">
        <v>637</v>
      </c>
      <c r="B634" t="str">
        <f>"01029718"</f>
        <v>01029718</v>
      </c>
      <c r="C634" t="s">
        <v>6</v>
      </c>
    </row>
    <row r="635" spans="1:3" x14ac:dyDescent="0.25">
      <c r="A635" t="s">
        <v>638</v>
      </c>
      <c r="B635" t="str">
        <f>"00506228"</f>
        <v>00506228</v>
      </c>
      <c r="C635" t="s">
        <v>6</v>
      </c>
    </row>
    <row r="636" spans="1:3" x14ac:dyDescent="0.25">
      <c r="A636" t="s">
        <v>639</v>
      </c>
      <c r="B636" t="str">
        <f>"201511031139"</f>
        <v>201511031139</v>
      </c>
      <c r="C636" t="s">
        <v>6</v>
      </c>
    </row>
    <row r="637" spans="1:3" x14ac:dyDescent="0.25">
      <c r="A637" t="s">
        <v>640</v>
      </c>
      <c r="B637" t="str">
        <f>"01027656"</f>
        <v>01027656</v>
      </c>
      <c r="C637" t="s">
        <v>6</v>
      </c>
    </row>
    <row r="638" spans="1:3" x14ac:dyDescent="0.25">
      <c r="A638" t="s">
        <v>641</v>
      </c>
      <c r="B638" t="str">
        <f>"00971158"</f>
        <v>00971158</v>
      </c>
      <c r="C638" t="s">
        <v>6</v>
      </c>
    </row>
    <row r="639" spans="1:3" x14ac:dyDescent="0.25">
      <c r="A639" t="s">
        <v>642</v>
      </c>
      <c r="B639" t="str">
        <f>"00007843"</f>
        <v>00007843</v>
      </c>
      <c r="C639" t="s">
        <v>6</v>
      </c>
    </row>
    <row r="640" spans="1:3" x14ac:dyDescent="0.25">
      <c r="A640" t="s">
        <v>643</v>
      </c>
      <c r="B640" t="str">
        <f>"201410000481"</f>
        <v>201410000481</v>
      </c>
      <c r="C640" t="s">
        <v>19</v>
      </c>
    </row>
    <row r="641" spans="1:3" x14ac:dyDescent="0.25">
      <c r="A641" t="s">
        <v>644</v>
      </c>
      <c r="B641" t="str">
        <f>"00201160"</f>
        <v>00201160</v>
      </c>
      <c r="C641" t="s">
        <v>6</v>
      </c>
    </row>
    <row r="642" spans="1:3" x14ac:dyDescent="0.25">
      <c r="A642" t="s">
        <v>645</v>
      </c>
      <c r="B642" t="str">
        <f>"201406014784"</f>
        <v>201406014784</v>
      </c>
      <c r="C642" t="s">
        <v>6</v>
      </c>
    </row>
    <row r="643" spans="1:3" x14ac:dyDescent="0.25">
      <c r="A643" t="s">
        <v>646</v>
      </c>
      <c r="B643" t="str">
        <f>"00184581"</f>
        <v>00184581</v>
      </c>
      <c r="C643" t="s">
        <v>19</v>
      </c>
    </row>
    <row r="644" spans="1:3" x14ac:dyDescent="0.25">
      <c r="A644" t="s">
        <v>647</v>
      </c>
      <c r="B644" t="str">
        <f>"201406013884"</f>
        <v>201406013884</v>
      </c>
      <c r="C644" t="s">
        <v>6</v>
      </c>
    </row>
    <row r="645" spans="1:3" x14ac:dyDescent="0.25">
      <c r="A645" t="s">
        <v>648</v>
      </c>
      <c r="B645" t="str">
        <f>"00264473"</f>
        <v>00264473</v>
      </c>
      <c r="C645" t="s">
        <v>6</v>
      </c>
    </row>
    <row r="646" spans="1:3" x14ac:dyDescent="0.25">
      <c r="A646" t="s">
        <v>649</v>
      </c>
      <c r="B646" t="str">
        <f>"00670369"</f>
        <v>00670369</v>
      </c>
      <c r="C646" t="s">
        <v>6</v>
      </c>
    </row>
    <row r="647" spans="1:3" x14ac:dyDescent="0.25">
      <c r="A647" t="s">
        <v>650</v>
      </c>
      <c r="B647" t="str">
        <f>"00143699"</f>
        <v>00143699</v>
      </c>
      <c r="C647" t="s">
        <v>6</v>
      </c>
    </row>
    <row r="648" spans="1:3" x14ac:dyDescent="0.25">
      <c r="A648" t="s">
        <v>651</v>
      </c>
      <c r="B648" t="str">
        <f>"00765029"</f>
        <v>00765029</v>
      </c>
      <c r="C648" t="s">
        <v>6</v>
      </c>
    </row>
    <row r="649" spans="1:3" x14ac:dyDescent="0.25">
      <c r="A649" t="s">
        <v>652</v>
      </c>
      <c r="B649" t="str">
        <f>"00201920"</f>
        <v>00201920</v>
      </c>
      <c r="C649" t="s">
        <v>6</v>
      </c>
    </row>
    <row r="650" spans="1:3" x14ac:dyDescent="0.25">
      <c r="A650" t="s">
        <v>653</v>
      </c>
      <c r="B650" t="str">
        <f>"00809315"</f>
        <v>00809315</v>
      </c>
      <c r="C650" t="s">
        <v>19</v>
      </c>
    </row>
    <row r="651" spans="1:3" x14ac:dyDescent="0.25">
      <c r="A651" t="s">
        <v>654</v>
      </c>
      <c r="B651" t="str">
        <f>"00298109"</f>
        <v>00298109</v>
      </c>
      <c r="C651" t="s">
        <v>6</v>
      </c>
    </row>
    <row r="652" spans="1:3" x14ac:dyDescent="0.25">
      <c r="A652" t="s">
        <v>655</v>
      </c>
      <c r="B652" t="str">
        <f>"00741328"</f>
        <v>00741328</v>
      </c>
      <c r="C652" t="s">
        <v>6</v>
      </c>
    </row>
    <row r="653" spans="1:3" x14ac:dyDescent="0.25">
      <c r="A653" t="s">
        <v>656</v>
      </c>
      <c r="B653" t="str">
        <f>"201602000432"</f>
        <v>201602000432</v>
      </c>
      <c r="C653" t="s">
        <v>6</v>
      </c>
    </row>
    <row r="654" spans="1:3" x14ac:dyDescent="0.25">
      <c r="A654" t="s">
        <v>657</v>
      </c>
      <c r="B654" t="str">
        <f>"00215105"</f>
        <v>00215105</v>
      </c>
      <c r="C654" t="s">
        <v>15</v>
      </c>
    </row>
    <row r="655" spans="1:3" x14ac:dyDescent="0.25">
      <c r="A655" t="s">
        <v>658</v>
      </c>
      <c r="B655" t="str">
        <f>"00005795"</f>
        <v>00005795</v>
      </c>
      <c r="C655" t="s">
        <v>6</v>
      </c>
    </row>
    <row r="656" spans="1:3" x14ac:dyDescent="0.25">
      <c r="A656" t="s">
        <v>659</v>
      </c>
      <c r="B656" t="str">
        <f>"00654016"</f>
        <v>00654016</v>
      </c>
      <c r="C656" t="s">
        <v>6</v>
      </c>
    </row>
    <row r="657" spans="1:3" x14ac:dyDescent="0.25">
      <c r="A657" t="s">
        <v>660</v>
      </c>
      <c r="B657" t="str">
        <f>"00832346"</f>
        <v>00832346</v>
      </c>
      <c r="C657" t="s">
        <v>6</v>
      </c>
    </row>
    <row r="658" spans="1:3" x14ac:dyDescent="0.25">
      <c r="A658" t="s">
        <v>661</v>
      </c>
      <c r="B658" t="str">
        <f>"00812958"</f>
        <v>00812958</v>
      </c>
      <c r="C658" t="s">
        <v>6</v>
      </c>
    </row>
    <row r="659" spans="1:3" x14ac:dyDescent="0.25">
      <c r="A659" t="s">
        <v>662</v>
      </c>
      <c r="B659" t="str">
        <f>"00221651"</f>
        <v>00221651</v>
      </c>
      <c r="C659" t="s">
        <v>6</v>
      </c>
    </row>
    <row r="660" spans="1:3" x14ac:dyDescent="0.25">
      <c r="A660" t="s">
        <v>663</v>
      </c>
      <c r="B660" t="str">
        <f>"00163479"</f>
        <v>00163479</v>
      </c>
      <c r="C660" t="s">
        <v>6</v>
      </c>
    </row>
    <row r="661" spans="1:3" x14ac:dyDescent="0.25">
      <c r="A661" t="s">
        <v>664</v>
      </c>
      <c r="B661" t="str">
        <f>"00189810"</f>
        <v>00189810</v>
      </c>
      <c r="C661" t="s">
        <v>6</v>
      </c>
    </row>
    <row r="662" spans="1:3" x14ac:dyDescent="0.25">
      <c r="A662" t="s">
        <v>665</v>
      </c>
      <c r="B662" t="str">
        <f>"00937161"</f>
        <v>00937161</v>
      </c>
      <c r="C662" t="s">
        <v>15</v>
      </c>
    </row>
    <row r="663" spans="1:3" x14ac:dyDescent="0.25">
      <c r="A663" t="s">
        <v>666</v>
      </c>
      <c r="B663" t="str">
        <f>"01027611"</f>
        <v>01027611</v>
      </c>
      <c r="C663" t="s">
        <v>6</v>
      </c>
    </row>
    <row r="664" spans="1:3" x14ac:dyDescent="0.25">
      <c r="A664" t="s">
        <v>667</v>
      </c>
      <c r="B664" t="str">
        <f>"00800628"</f>
        <v>00800628</v>
      </c>
      <c r="C664" t="s">
        <v>6</v>
      </c>
    </row>
    <row r="665" spans="1:3" x14ac:dyDescent="0.25">
      <c r="A665" t="s">
        <v>668</v>
      </c>
      <c r="B665" t="str">
        <f>"00804061"</f>
        <v>00804061</v>
      </c>
      <c r="C665" t="s">
        <v>6</v>
      </c>
    </row>
    <row r="666" spans="1:3" x14ac:dyDescent="0.25">
      <c r="A666" t="s">
        <v>669</v>
      </c>
      <c r="B666" t="str">
        <f>"00561172"</f>
        <v>00561172</v>
      </c>
      <c r="C666" t="s">
        <v>6</v>
      </c>
    </row>
    <row r="667" spans="1:3" x14ac:dyDescent="0.25">
      <c r="A667" t="s">
        <v>670</v>
      </c>
      <c r="B667" t="str">
        <f>"00856778"</f>
        <v>00856778</v>
      </c>
      <c r="C667" t="s">
        <v>6</v>
      </c>
    </row>
    <row r="668" spans="1:3" x14ac:dyDescent="0.25">
      <c r="A668" t="s">
        <v>671</v>
      </c>
      <c r="B668" t="str">
        <f>"00708952"</f>
        <v>00708952</v>
      </c>
      <c r="C668" t="s">
        <v>6</v>
      </c>
    </row>
    <row r="669" spans="1:3" x14ac:dyDescent="0.25">
      <c r="A669" t="s">
        <v>672</v>
      </c>
      <c r="B669" t="str">
        <f>"00890997"</f>
        <v>00890997</v>
      </c>
      <c r="C669" t="s">
        <v>6</v>
      </c>
    </row>
    <row r="670" spans="1:3" x14ac:dyDescent="0.25">
      <c r="A670" t="s">
        <v>673</v>
      </c>
      <c r="B670" t="str">
        <f>"201510003076"</f>
        <v>201510003076</v>
      </c>
      <c r="C670" t="s">
        <v>6</v>
      </c>
    </row>
    <row r="671" spans="1:3" x14ac:dyDescent="0.25">
      <c r="A671" t="s">
        <v>674</v>
      </c>
      <c r="B671" t="str">
        <f>"01027318"</f>
        <v>01027318</v>
      </c>
      <c r="C671" t="s">
        <v>6</v>
      </c>
    </row>
    <row r="672" spans="1:3" x14ac:dyDescent="0.25">
      <c r="A672" t="s">
        <v>675</v>
      </c>
      <c r="B672" t="str">
        <f>"201412004399"</f>
        <v>201412004399</v>
      </c>
      <c r="C672" t="s">
        <v>6</v>
      </c>
    </row>
    <row r="673" spans="1:3" x14ac:dyDescent="0.25">
      <c r="A673" t="s">
        <v>676</v>
      </c>
      <c r="B673" t="str">
        <f>"00735021"</f>
        <v>00735021</v>
      </c>
      <c r="C673" t="s">
        <v>6</v>
      </c>
    </row>
    <row r="674" spans="1:3" x14ac:dyDescent="0.25">
      <c r="A674" t="s">
        <v>677</v>
      </c>
      <c r="B674" t="str">
        <f>"00289474"</f>
        <v>00289474</v>
      </c>
      <c r="C674" t="s">
        <v>6</v>
      </c>
    </row>
    <row r="675" spans="1:3" x14ac:dyDescent="0.25">
      <c r="A675" t="s">
        <v>678</v>
      </c>
      <c r="B675" t="str">
        <f>"200805000774"</f>
        <v>200805000774</v>
      </c>
      <c r="C675" t="s">
        <v>6</v>
      </c>
    </row>
    <row r="676" spans="1:3" x14ac:dyDescent="0.25">
      <c r="A676" t="s">
        <v>679</v>
      </c>
      <c r="B676" t="str">
        <f>"00378975"</f>
        <v>00378975</v>
      </c>
      <c r="C676" t="s">
        <v>6</v>
      </c>
    </row>
    <row r="677" spans="1:3" x14ac:dyDescent="0.25">
      <c r="A677" t="s">
        <v>680</v>
      </c>
      <c r="B677" t="str">
        <f>"00887177"</f>
        <v>00887177</v>
      </c>
      <c r="C677" t="s">
        <v>19</v>
      </c>
    </row>
    <row r="678" spans="1:3" x14ac:dyDescent="0.25">
      <c r="A678" t="s">
        <v>681</v>
      </c>
      <c r="B678" t="str">
        <f>"201406006432"</f>
        <v>201406006432</v>
      </c>
      <c r="C678" t="s">
        <v>19</v>
      </c>
    </row>
    <row r="679" spans="1:3" x14ac:dyDescent="0.25">
      <c r="A679" t="s">
        <v>682</v>
      </c>
      <c r="B679" t="str">
        <f>"201410010024"</f>
        <v>201410010024</v>
      </c>
      <c r="C679" t="s">
        <v>6</v>
      </c>
    </row>
    <row r="680" spans="1:3" x14ac:dyDescent="0.25">
      <c r="A680" t="s">
        <v>683</v>
      </c>
      <c r="B680" t="str">
        <f>"01029750"</f>
        <v>01029750</v>
      </c>
      <c r="C680" t="s">
        <v>39</v>
      </c>
    </row>
    <row r="681" spans="1:3" x14ac:dyDescent="0.25">
      <c r="A681" t="s">
        <v>684</v>
      </c>
      <c r="B681" t="str">
        <f>"00676411"</f>
        <v>00676411</v>
      </c>
      <c r="C681" t="s">
        <v>19</v>
      </c>
    </row>
    <row r="682" spans="1:3" x14ac:dyDescent="0.25">
      <c r="A682" t="s">
        <v>685</v>
      </c>
      <c r="B682" t="str">
        <f>"00328360"</f>
        <v>00328360</v>
      </c>
      <c r="C682" t="s">
        <v>6</v>
      </c>
    </row>
    <row r="683" spans="1:3" x14ac:dyDescent="0.25">
      <c r="A683" t="s">
        <v>686</v>
      </c>
      <c r="B683" t="str">
        <f>"201511017273"</f>
        <v>201511017273</v>
      </c>
      <c r="C683" t="s">
        <v>6</v>
      </c>
    </row>
    <row r="684" spans="1:3" x14ac:dyDescent="0.25">
      <c r="A684" t="s">
        <v>687</v>
      </c>
      <c r="B684" t="str">
        <f>"201511043116"</f>
        <v>201511043116</v>
      </c>
      <c r="C684" t="s">
        <v>6</v>
      </c>
    </row>
    <row r="685" spans="1:3" x14ac:dyDescent="0.25">
      <c r="A685" t="s">
        <v>688</v>
      </c>
      <c r="B685" t="str">
        <f>"01028415"</f>
        <v>01028415</v>
      </c>
      <c r="C685" t="s">
        <v>6</v>
      </c>
    </row>
    <row r="686" spans="1:3" x14ac:dyDescent="0.25">
      <c r="A686" t="s">
        <v>689</v>
      </c>
      <c r="B686" t="str">
        <f>"00375048"</f>
        <v>00375048</v>
      </c>
      <c r="C686" t="s">
        <v>19</v>
      </c>
    </row>
    <row r="687" spans="1:3" x14ac:dyDescent="0.25">
      <c r="A687" t="s">
        <v>690</v>
      </c>
      <c r="B687" t="str">
        <f>"01027512"</f>
        <v>01027512</v>
      </c>
      <c r="C687" t="s">
        <v>6</v>
      </c>
    </row>
    <row r="688" spans="1:3" x14ac:dyDescent="0.25">
      <c r="A688" t="s">
        <v>691</v>
      </c>
      <c r="B688" t="str">
        <f>"00768020"</f>
        <v>00768020</v>
      </c>
      <c r="C688" t="s">
        <v>19</v>
      </c>
    </row>
    <row r="689" spans="1:3" x14ac:dyDescent="0.25">
      <c r="A689" t="s">
        <v>692</v>
      </c>
      <c r="B689" t="str">
        <f>"201511030492"</f>
        <v>201511030492</v>
      </c>
      <c r="C689" t="s">
        <v>6</v>
      </c>
    </row>
    <row r="690" spans="1:3" x14ac:dyDescent="0.25">
      <c r="A690" t="s">
        <v>693</v>
      </c>
      <c r="B690" t="str">
        <f>"00002124"</f>
        <v>00002124</v>
      </c>
      <c r="C690" t="s">
        <v>6</v>
      </c>
    </row>
    <row r="691" spans="1:3" x14ac:dyDescent="0.25">
      <c r="A691" t="s">
        <v>694</v>
      </c>
      <c r="B691" t="str">
        <f>"01028936"</f>
        <v>01028936</v>
      </c>
      <c r="C691" t="s">
        <v>6</v>
      </c>
    </row>
    <row r="692" spans="1:3" x14ac:dyDescent="0.25">
      <c r="A692" t="s">
        <v>695</v>
      </c>
      <c r="B692" t="str">
        <f>"00960701"</f>
        <v>00960701</v>
      </c>
      <c r="C692" t="s">
        <v>15</v>
      </c>
    </row>
    <row r="693" spans="1:3" x14ac:dyDescent="0.25">
      <c r="A693" t="s">
        <v>696</v>
      </c>
      <c r="B693" t="str">
        <f>"00199069"</f>
        <v>00199069</v>
      </c>
      <c r="C693" t="s">
        <v>6</v>
      </c>
    </row>
    <row r="694" spans="1:3" x14ac:dyDescent="0.25">
      <c r="A694" t="s">
        <v>697</v>
      </c>
      <c r="B694" t="str">
        <f>"00652817"</f>
        <v>00652817</v>
      </c>
      <c r="C694" t="s">
        <v>6</v>
      </c>
    </row>
    <row r="695" spans="1:3" x14ac:dyDescent="0.25">
      <c r="A695" t="s">
        <v>698</v>
      </c>
      <c r="B695" t="str">
        <f>"00774905"</f>
        <v>00774905</v>
      </c>
      <c r="C695" t="s">
        <v>19</v>
      </c>
    </row>
    <row r="696" spans="1:3" x14ac:dyDescent="0.25">
      <c r="A696" t="s">
        <v>699</v>
      </c>
      <c r="B696" t="str">
        <f>"00181426"</f>
        <v>00181426</v>
      </c>
      <c r="C696" t="s">
        <v>6</v>
      </c>
    </row>
    <row r="697" spans="1:3" x14ac:dyDescent="0.25">
      <c r="A697" t="s">
        <v>700</v>
      </c>
      <c r="B697" t="str">
        <f>"00880113"</f>
        <v>00880113</v>
      </c>
      <c r="C697" t="s">
        <v>6</v>
      </c>
    </row>
    <row r="698" spans="1:3" x14ac:dyDescent="0.25">
      <c r="A698" t="s">
        <v>701</v>
      </c>
      <c r="B698" t="str">
        <f>"00679398"</f>
        <v>00679398</v>
      </c>
      <c r="C698" t="s">
        <v>6</v>
      </c>
    </row>
    <row r="699" spans="1:3" x14ac:dyDescent="0.25">
      <c r="A699" t="s">
        <v>702</v>
      </c>
      <c r="B699" t="str">
        <f>"00158555"</f>
        <v>00158555</v>
      </c>
      <c r="C699" t="s">
        <v>6</v>
      </c>
    </row>
    <row r="700" spans="1:3" x14ac:dyDescent="0.25">
      <c r="A700" t="s">
        <v>703</v>
      </c>
      <c r="B700" t="str">
        <f>"01029047"</f>
        <v>01029047</v>
      </c>
      <c r="C700" t="s">
        <v>6</v>
      </c>
    </row>
    <row r="701" spans="1:3" x14ac:dyDescent="0.25">
      <c r="A701" t="s">
        <v>704</v>
      </c>
      <c r="B701" t="str">
        <f>"00934556"</f>
        <v>00934556</v>
      </c>
      <c r="C701" t="s">
        <v>19</v>
      </c>
    </row>
    <row r="702" spans="1:3" x14ac:dyDescent="0.25">
      <c r="A702" t="s">
        <v>705</v>
      </c>
      <c r="B702" t="str">
        <f>"00466013"</f>
        <v>00466013</v>
      </c>
      <c r="C702" t="s">
        <v>6</v>
      </c>
    </row>
    <row r="703" spans="1:3" x14ac:dyDescent="0.25">
      <c r="A703" t="s">
        <v>706</v>
      </c>
      <c r="B703" t="str">
        <f>"00862482"</f>
        <v>00862482</v>
      </c>
      <c r="C703" t="s">
        <v>6</v>
      </c>
    </row>
    <row r="704" spans="1:3" x14ac:dyDescent="0.25">
      <c r="A704" t="s">
        <v>707</v>
      </c>
      <c r="B704" t="str">
        <f>"00990701"</f>
        <v>00990701</v>
      </c>
      <c r="C704" t="s">
        <v>6</v>
      </c>
    </row>
    <row r="705" spans="1:3" x14ac:dyDescent="0.25">
      <c r="A705" t="s">
        <v>708</v>
      </c>
      <c r="B705" t="str">
        <f>"00557844"</f>
        <v>00557844</v>
      </c>
      <c r="C705" t="s">
        <v>6</v>
      </c>
    </row>
    <row r="706" spans="1:3" x14ac:dyDescent="0.25">
      <c r="A706" t="s">
        <v>709</v>
      </c>
      <c r="B706" t="str">
        <f>"01008069"</f>
        <v>01008069</v>
      </c>
      <c r="C706" t="s">
        <v>6</v>
      </c>
    </row>
    <row r="707" spans="1:3" x14ac:dyDescent="0.25">
      <c r="A707" t="s">
        <v>710</v>
      </c>
      <c r="B707" t="str">
        <f>"00565374"</f>
        <v>00565374</v>
      </c>
      <c r="C707" t="s">
        <v>6</v>
      </c>
    </row>
    <row r="708" spans="1:3" x14ac:dyDescent="0.25">
      <c r="A708" t="s">
        <v>711</v>
      </c>
      <c r="B708" t="str">
        <f>"00729750"</f>
        <v>00729750</v>
      </c>
      <c r="C708" t="s">
        <v>15</v>
      </c>
    </row>
    <row r="709" spans="1:3" x14ac:dyDescent="0.25">
      <c r="A709" t="s">
        <v>712</v>
      </c>
      <c r="B709" t="str">
        <f>"00228494"</f>
        <v>00228494</v>
      </c>
      <c r="C709" t="s">
        <v>19</v>
      </c>
    </row>
    <row r="710" spans="1:3" x14ac:dyDescent="0.25">
      <c r="A710" t="s">
        <v>713</v>
      </c>
      <c r="B710" t="str">
        <f>"201402011372"</f>
        <v>201402011372</v>
      </c>
      <c r="C710" t="s">
        <v>6</v>
      </c>
    </row>
    <row r="711" spans="1:3" x14ac:dyDescent="0.25">
      <c r="A711" t="s">
        <v>714</v>
      </c>
      <c r="B711" t="str">
        <f>"00226846"</f>
        <v>00226846</v>
      </c>
      <c r="C711" t="s">
        <v>6</v>
      </c>
    </row>
    <row r="712" spans="1:3" x14ac:dyDescent="0.25">
      <c r="A712" t="s">
        <v>715</v>
      </c>
      <c r="B712" t="str">
        <f>"00510744"</f>
        <v>00510744</v>
      </c>
      <c r="C712" t="s">
        <v>6</v>
      </c>
    </row>
    <row r="713" spans="1:3" x14ac:dyDescent="0.25">
      <c r="A713" t="s">
        <v>716</v>
      </c>
      <c r="B713" t="str">
        <f>"00786984"</f>
        <v>00786984</v>
      </c>
      <c r="C713" t="s">
        <v>6</v>
      </c>
    </row>
    <row r="714" spans="1:3" x14ac:dyDescent="0.25">
      <c r="A714" t="s">
        <v>717</v>
      </c>
      <c r="B714" t="str">
        <f>"01027454"</f>
        <v>01027454</v>
      </c>
      <c r="C714" t="s">
        <v>15</v>
      </c>
    </row>
    <row r="715" spans="1:3" x14ac:dyDescent="0.25">
      <c r="A715" t="s">
        <v>718</v>
      </c>
      <c r="B715" t="str">
        <f>"01010154"</f>
        <v>01010154</v>
      </c>
      <c r="C715" t="s">
        <v>6</v>
      </c>
    </row>
    <row r="716" spans="1:3" x14ac:dyDescent="0.25">
      <c r="A716" t="s">
        <v>719</v>
      </c>
      <c r="B716" t="str">
        <f>"01026838"</f>
        <v>01026838</v>
      </c>
      <c r="C716" t="s">
        <v>19</v>
      </c>
    </row>
    <row r="717" spans="1:3" x14ac:dyDescent="0.25">
      <c r="A717" t="s">
        <v>720</v>
      </c>
      <c r="B717" t="str">
        <f>"00225284"</f>
        <v>00225284</v>
      </c>
      <c r="C717" t="s">
        <v>6</v>
      </c>
    </row>
    <row r="718" spans="1:3" x14ac:dyDescent="0.25">
      <c r="A718" t="s">
        <v>721</v>
      </c>
      <c r="B718" t="str">
        <f>"01029771"</f>
        <v>01029771</v>
      </c>
      <c r="C718" t="s">
        <v>6</v>
      </c>
    </row>
    <row r="719" spans="1:3" x14ac:dyDescent="0.25">
      <c r="A719" t="s">
        <v>722</v>
      </c>
      <c r="B719" t="str">
        <f>"00868283"</f>
        <v>00868283</v>
      </c>
      <c r="C719" t="s">
        <v>6</v>
      </c>
    </row>
    <row r="720" spans="1:3" x14ac:dyDescent="0.25">
      <c r="A720" t="s">
        <v>723</v>
      </c>
      <c r="B720" t="str">
        <f>"201511021626"</f>
        <v>201511021626</v>
      </c>
      <c r="C720" t="s">
        <v>6</v>
      </c>
    </row>
    <row r="721" spans="1:3" x14ac:dyDescent="0.25">
      <c r="A721" t="s">
        <v>724</v>
      </c>
      <c r="B721" t="str">
        <f>"201412000998"</f>
        <v>201412000998</v>
      </c>
      <c r="C721" t="s">
        <v>6</v>
      </c>
    </row>
    <row r="722" spans="1:3" x14ac:dyDescent="0.25">
      <c r="A722" t="s">
        <v>725</v>
      </c>
      <c r="B722" t="str">
        <f>"200801003122"</f>
        <v>200801003122</v>
      </c>
      <c r="C722" t="s">
        <v>6</v>
      </c>
    </row>
    <row r="723" spans="1:3" x14ac:dyDescent="0.25">
      <c r="A723" t="s">
        <v>726</v>
      </c>
      <c r="B723" t="str">
        <f>"00179376"</f>
        <v>00179376</v>
      </c>
      <c r="C723" t="s">
        <v>15</v>
      </c>
    </row>
    <row r="724" spans="1:3" x14ac:dyDescent="0.25">
      <c r="A724" t="s">
        <v>727</v>
      </c>
      <c r="B724" t="str">
        <f>"00867390"</f>
        <v>00867390</v>
      </c>
      <c r="C724" t="s">
        <v>19</v>
      </c>
    </row>
    <row r="725" spans="1:3" x14ac:dyDescent="0.25">
      <c r="A725" t="s">
        <v>728</v>
      </c>
      <c r="B725" t="str">
        <f>"00594271"</f>
        <v>00594271</v>
      </c>
      <c r="C725" t="s">
        <v>6</v>
      </c>
    </row>
    <row r="726" spans="1:3" x14ac:dyDescent="0.25">
      <c r="A726" t="s">
        <v>729</v>
      </c>
      <c r="B726" t="str">
        <f>"00555401"</f>
        <v>00555401</v>
      </c>
      <c r="C726" t="s">
        <v>6</v>
      </c>
    </row>
    <row r="727" spans="1:3" x14ac:dyDescent="0.25">
      <c r="A727" t="s">
        <v>730</v>
      </c>
      <c r="B727" t="str">
        <f>"00486200"</f>
        <v>00486200</v>
      </c>
      <c r="C727" t="s">
        <v>6</v>
      </c>
    </row>
    <row r="728" spans="1:3" x14ac:dyDescent="0.25">
      <c r="A728" t="s">
        <v>731</v>
      </c>
      <c r="B728" t="str">
        <f>"201511030566"</f>
        <v>201511030566</v>
      </c>
      <c r="C728" t="s">
        <v>6</v>
      </c>
    </row>
    <row r="729" spans="1:3" x14ac:dyDescent="0.25">
      <c r="A729" t="s">
        <v>732</v>
      </c>
      <c r="B729" t="str">
        <f>"00855259"</f>
        <v>00855259</v>
      </c>
      <c r="C729" t="s">
        <v>6</v>
      </c>
    </row>
    <row r="730" spans="1:3" x14ac:dyDescent="0.25">
      <c r="A730" t="s">
        <v>733</v>
      </c>
      <c r="B730" t="str">
        <f>"201512004122"</f>
        <v>201512004122</v>
      </c>
      <c r="C730" t="s">
        <v>6</v>
      </c>
    </row>
    <row r="731" spans="1:3" x14ac:dyDescent="0.25">
      <c r="A731" t="s">
        <v>734</v>
      </c>
      <c r="B731" t="str">
        <f>"00447936"</f>
        <v>00447936</v>
      </c>
      <c r="C731" t="s">
        <v>6</v>
      </c>
    </row>
    <row r="732" spans="1:3" x14ac:dyDescent="0.25">
      <c r="A732" t="s">
        <v>735</v>
      </c>
      <c r="B732" t="str">
        <f>"00158695"</f>
        <v>00158695</v>
      </c>
      <c r="C732" t="s">
        <v>6</v>
      </c>
    </row>
    <row r="733" spans="1:3" x14ac:dyDescent="0.25">
      <c r="A733" t="s">
        <v>736</v>
      </c>
      <c r="B733" t="str">
        <f>"201102000061"</f>
        <v>201102000061</v>
      </c>
      <c r="C733" t="s">
        <v>6</v>
      </c>
    </row>
    <row r="734" spans="1:3" x14ac:dyDescent="0.25">
      <c r="A734" t="s">
        <v>737</v>
      </c>
      <c r="B734" t="str">
        <f>"01029186"</f>
        <v>01029186</v>
      </c>
      <c r="C734" t="s">
        <v>19</v>
      </c>
    </row>
    <row r="735" spans="1:3" x14ac:dyDescent="0.25">
      <c r="A735" t="s">
        <v>738</v>
      </c>
      <c r="B735" t="str">
        <f>"00652859"</f>
        <v>00652859</v>
      </c>
      <c r="C735" t="s">
        <v>6</v>
      </c>
    </row>
    <row r="736" spans="1:3" x14ac:dyDescent="0.25">
      <c r="A736" t="s">
        <v>739</v>
      </c>
      <c r="B736" t="str">
        <f>"01029239"</f>
        <v>01029239</v>
      </c>
      <c r="C736" t="s">
        <v>15</v>
      </c>
    </row>
    <row r="737" spans="1:3" x14ac:dyDescent="0.25">
      <c r="A737" t="s">
        <v>740</v>
      </c>
      <c r="B737" t="str">
        <f>"01027810"</f>
        <v>01027810</v>
      </c>
      <c r="C737" t="s">
        <v>6</v>
      </c>
    </row>
    <row r="738" spans="1:3" x14ac:dyDescent="0.25">
      <c r="A738" t="s">
        <v>741</v>
      </c>
      <c r="B738" t="str">
        <f>"00839923"</f>
        <v>00839923</v>
      </c>
      <c r="C738" t="s">
        <v>6</v>
      </c>
    </row>
    <row r="739" spans="1:3" x14ac:dyDescent="0.25">
      <c r="A739" t="s">
        <v>742</v>
      </c>
      <c r="B739" t="str">
        <f>"00215915"</f>
        <v>00215915</v>
      </c>
      <c r="C739" t="s">
        <v>6</v>
      </c>
    </row>
    <row r="740" spans="1:3" x14ac:dyDescent="0.25">
      <c r="A740" t="s">
        <v>743</v>
      </c>
      <c r="B740" t="str">
        <f>"01029060"</f>
        <v>01029060</v>
      </c>
      <c r="C740" t="s">
        <v>6</v>
      </c>
    </row>
    <row r="741" spans="1:3" x14ac:dyDescent="0.25">
      <c r="A741" t="s">
        <v>744</v>
      </c>
      <c r="B741" t="str">
        <f>"00374771"</f>
        <v>00374771</v>
      </c>
      <c r="C741" t="s">
        <v>15</v>
      </c>
    </row>
    <row r="742" spans="1:3" x14ac:dyDescent="0.25">
      <c r="A742" t="s">
        <v>745</v>
      </c>
      <c r="B742" t="str">
        <f>"00938609"</f>
        <v>00938609</v>
      </c>
      <c r="C742" t="s">
        <v>6</v>
      </c>
    </row>
    <row r="743" spans="1:3" x14ac:dyDescent="0.25">
      <c r="A743" t="s">
        <v>746</v>
      </c>
      <c r="B743" t="str">
        <f>"00035074"</f>
        <v>00035074</v>
      </c>
      <c r="C743" t="s">
        <v>15</v>
      </c>
    </row>
    <row r="744" spans="1:3" x14ac:dyDescent="0.25">
      <c r="A744" t="s">
        <v>747</v>
      </c>
      <c r="B744" t="str">
        <f>"00162389"</f>
        <v>00162389</v>
      </c>
      <c r="C744" t="s">
        <v>6</v>
      </c>
    </row>
    <row r="745" spans="1:3" x14ac:dyDescent="0.25">
      <c r="A745" t="s">
        <v>748</v>
      </c>
      <c r="B745" t="str">
        <f>"01029116"</f>
        <v>01029116</v>
      </c>
      <c r="C745" t="s">
        <v>75</v>
      </c>
    </row>
    <row r="746" spans="1:3" x14ac:dyDescent="0.25">
      <c r="A746" t="s">
        <v>749</v>
      </c>
      <c r="B746" t="str">
        <f>"00612846"</f>
        <v>00612846</v>
      </c>
      <c r="C746" t="s">
        <v>6</v>
      </c>
    </row>
    <row r="747" spans="1:3" x14ac:dyDescent="0.25">
      <c r="A747" t="s">
        <v>750</v>
      </c>
      <c r="B747" t="str">
        <f>"00914918"</f>
        <v>00914918</v>
      </c>
      <c r="C747" t="s">
        <v>6</v>
      </c>
    </row>
    <row r="748" spans="1:3" x14ac:dyDescent="0.25">
      <c r="A748" t="s">
        <v>751</v>
      </c>
      <c r="B748" t="str">
        <f>"00241349"</f>
        <v>00241349</v>
      </c>
      <c r="C748" t="s">
        <v>6</v>
      </c>
    </row>
    <row r="749" spans="1:3" x14ac:dyDescent="0.25">
      <c r="A749" t="s">
        <v>752</v>
      </c>
      <c r="B749" t="str">
        <f>"00202878"</f>
        <v>00202878</v>
      </c>
      <c r="C749" t="s">
        <v>6</v>
      </c>
    </row>
    <row r="750" spans="1:3" x14ac:dyDescent="0.25">
      <c r="A750" t="s">
        <v>753</v>
      </c>
      <c r="B750" t="str">
        <f>"00321848"</f>
        <v>00321848</v>
      </c>
      <c r="C750" t="s">
        <v>6</v>
      </c>
    </row>
    <row r="751" spans="1:3" x14ac:dyDescent="0.25">
      <c r="A751" t="s">
        <v>754</v>
      </c>
      <c r="B751" t="str">
        <f>"01023780"</f>
        <v>01023780</v>
      </c>
      <c r="C751" t="s">
        <v>6</v>
      </c>
    </row>
    <row r="752" spans="1:3" x14ac:dyDescent="0.25">
      <c r="A752" t="s">
        <v>755</v>
      </c>
      <c r="B752" t="str">
        <f>"201411002337"</f>
        <v>201411002337</v>
      </c>
      <c r="C752" t="s">
        <v>6</v>
      </c>
    </row>
    <row r="753" spans="1:3" x14ac:dyDescent="0.25">
      <c r="A753" t="s">
        <v>756</v>
      </c>
      <c r="B753" t="str">
        <f>"01027300"</f>
        <v>01027300</v>
      </c>
      <c r="C753" t="s">
        <v>6</v>
      </c>
    </row>
    <row r="754" spans="1:3" x14ac:dyDescent="0.25">
      <c r="A754" t="s">
        <v>757</v>
      </c>
      <c r="B754" t="str">
        <f>"00562958"</f>
        <v>00562958</v>
      </c>
      <c r="C754" t="s">
        <v>6</v>
      </c>
    </row>
    <row r="755" spans="1:3" x14ac:dyDescent="0.25">
      <c r="A755" t="s">
        <v>758</v>
      </c>
      <c r="B755" t="str">
        <f>"00438832"</f>
        <v>00438832</v>
      </c>
      <c r="C755" t="s">
        <v>6</v>
      </c>
    </row>
    <row r="756" spans="1:3" x14ac:dyDescent="0.25">
      <c r="A756" t="s">
        <v>759</v>
      </c>
      <c r="B756" t="str">
        <f>"01018636"</f>
        <v>01018636</v>
      </c>
      <c r="C756" t="s">
        <v>6</v>
      </c>
    </row>
    <row r="757" spans="1:3" x14ac:dyDescent="0.25">
      <c r="A757" t="s">
        <v>760</v>
      </c>
      <c r="B757" t="str">
        <f>"01029279"</f>
        <v>01029279</v>
      </c>
      <c r="C757" t="s">
        <v>6</v>
      </c>
    </row>
    <row r="758" spans="1:3" x14ac:dyDescent="0.25">
      <c r="A758" t="s">
        <v>761</v>
      </c>
      <c r="B758" t="str">
        <f>"01028146"</f>
        <v>01028146</v>
      </c>
      <c r="C758" t="s">
        <v>15</v>
      </c>
    </row>
    <row r="759" spans="1:3" x14ac:dyDescent="0.25">
      <c r="A759" t="s">
        <v>762</v>
      </c>
      <c r="B759" t="str">
        <f>"01028771"</f>
        <v>01028771</v>
      </c>
      <c r="C759" t="s">
        <v>6</v>
      </c>
    </row>
    <row r="760" spans="1:3" x14ac:dyDescent="0.25">
      <c r="A760" t="s">
        <v>763</v>
      </c>
      <c r="B760" t="str">
        <f>"00641970"</f>
        <v>00641970</v>
      </c>
      <c r="C760" t="s">
        <v>6</v>
      </c>
    </row>
    <row r="761" spans="1:3" x14ac:dyDescent="0.25">
      <c r="A761" t="s">
        <v>764</v>
      </c>
      <c r="B761" t="str">
        <f>"00963608"</f>
        <v>00963608</v>
      </c>
      <c r="C761" t="s">
        <v>6</v>
      </c>
    </row>
    <row r="762" spans="1:3" x14ac:dyDescent="0.25">
      <c r="A762" t="s">
        <v>765</v>
      </c>
      <c r="B762" t="str">
        <f>"00996390"</f>
        <v>00996390</v>
      </c>
      <c r="C762" t="s">
        <v>15</v>
      </c>
    </row>
    <row r="763" spans="1:3" x14ac:dyDescent="0.25">
      <c r="A763" t="s">
        <v>766</v>
      </c>
      <c r="B763" t="str">
        <f>"00652675"</f>
        <v>00652675</v>
      </c>
      <c r="C763" t="s">
        <v>6</v>
      </c>
    </row>
    <row r="764" spans="1:3" x14ac:dyDescent="0.25">
      <c r="A764" t="s">
        <v>767</v>
      </c>
      <c r="B764" t="str">
        <f>"200801011711"</f>
        <v>200801011711</v>
      </c>
      <c r="C764" t="s">
        <v>6</v>
      </c>
    </row>
    <row r="765" spans="1:3" x14ac:dyDescent="0.25">
      <c r="A765" t="s">
        <v>768</v>
      </c>
      <c r="B765" t="str">
        <f>"01028441"</f>
        <v>01028441</v>
      </c>
      <c r="C765" t="s">
        <v>6</v>
      </c>
    </row>
    <row r="766" spans="1:3" x14ac:dyDescent="0.25">
      <c r="A766" t="s">
        <v>769</v>
      </c>
      <c r="B766" t="str">
        <f>"01029212"</f>
        <v>01029212</v>
      </c>
      <c r="C766" t="s">
        <v>15</v>
      </c>
    </row>
    <row r="767" spans="1:3" x14ac:dyDescent="0.25">
      <c r="A767" t="s">
        <v>770</v>
      </c>
      <c r="B767" t="str">
        <f>"00981378"</f>
        <v>00981378</v>
      </c>
      <c r="C767" t="s">
        <v>6</v>
      </c>
    </row>
    <row r="768" spans="1:3" x14ac:dyDescent="0.25">
      <c r="A768" t="s">
        <v>771</v>
      </c>
      <c r="B768" t="str">
        <f>"00852628"</f>
        <v>00852628</v>
      </c>
      <c r="C768" t="s">
        <v>6</v>
      </c>
    </row>
    <row r="769" spans="1:3" x14ac:dyDescent="0.25">
      <c r="A769" t="s">
        <v>772</v>
      </c>
      <c r="B769" t="str">
        <f>"01026946"</f>
        <v>01026946</v>
      </c>
      <c r="C769" t="s">
        <v>15</v>
      </c>
    </row>
    <row r="770" spans="1:3" x14ac:dyDescent="0.25">
      <c r="A770" t="s">
        <v>773</v>
      </c>
      <c r="B770" t="str">
        <f>"00908464"</f>
        <v>00908464</v>
      </c>
      <c r="C770" t="s">
        <v>6</v>
      </c>
    </row>
    <row r="771" spans="1:3" x14ac:dyDescent="0.25">
      <c r="A771" t="s">
        <v>774</v>
      </c>
      <c r="B771" t="str">
        <f>"00039762"</f>
        <v>00039762</v>
      </c>
      <c r="C771" t="s">
        <v>6</v>
      </c>
    </row>
    <row r="772" spans="1:3" x14ac:dyDescent="0.25">
      <c r="A772" t="s">
        <v>775</v>
      </c>
      <c r="B772" t="str">
        <f>"01029673"</f>
        <v>01029673</v>
      </c>
      <c r="C772" t="s">
        <v>6</v>
      </c>
    </row>
    <row r="773" spans="1:3" x14ac:dyDescent="0.25">
      <c r="A773" t="s">
        <v>776</v>
      </c>
      <c r="B773" t="str">
        <f>"00953554"</f>
        <v>00953554</v>
      </c>
      <c r="C773" t="s">
        <v>6</v>
      </c>
    </row>
    <row r="774" spans="1:3" x14ac:dyDescent="0.25">
      <c r="A774" t="s">
        <v>777</v>
      </c>
      <c r="B774" t="str">
        <f>"01027333"</f>
        <v>01027333</v>
      </c>
      <c r="C774" t="s">
        <v>6</v>
      </c>
    </row>
    <row r="775" spans="1:3" x14ac:dyDescent="0.25">
      <c r="A775" t="s">
        <v>778</v>
      </c>
      <c r="B775" t="str">
        <f>"01003754"</f>
        <v>01003754</v>
      </c>
      <c r="C775" t="s">
        <v>19</v>
      </c>
    </row>
    <row r="776" spans="1:3" x14ac:dyDescent="0.25">
      <c r="A776" t="s">
        <v>779</v>
      </c>
      <c r="B776" t="str">
        <f>"00939805"</f>
        <v>00939805</v>
      </c>
      <c r="C776" t="s">
        <v>6</v>
      </c>
    </row>
    <row r="777" spans="1:3" x14ac:dyDescent="0.25">
      <c r="A777" t="s">
        <v>780</v>
      </c>
      <c r="B777" t="str">
        <f>"00047592"</f>
        <v>00047592</v>
      </c>
      <c r="C777" t="s">
        <v>6</v>
      </c>
    </row>
    <row r="778" spans="1:3" x14ac:dyDescent="0.25">
      <c r="A778" t="s">
        <v>781</v>
      </c>
      <c r="B778" t="str">
        <f>"200801011213"</f>
        <v>200801011213</v>
      </c>
      <c r="C778" t="s">
        <v>15</v>
      </c>
    </row>
    <row r="779" spans="1:3" x14ac:dyDescent="0.25">
      <c r="A779" t="s">
        <v>782</v>
      </c>
      <c r="B779" t="str">
        <f>"00883538"</f>
        <v>00883538</v>
      </c>
      <c r="C779" t="s">
        <v>6</v>
      </c>
    </row>
    <row r="780" spans="1:3" x14ac:dyDescent="0.25">
      <c r="A780" t="s">
        <v>783</v>
      </c>
      <c r="B780" t="str">
        <f>"01029374"</f>
        <v>01029374</v>
      </c>
      <c r="C780" t="s">
        <v>6</v>
      </c>
    </row>
    <row r="781" spans="1:3" x14ac:dyDescent="0.25">
      <c r="A781" t="s">
        <v>784</v>
      </c>
      <c r="B781" t="str">
        <f>"00213500"</f>
        <v>00213500</v>
      </c>
      <c r="C781" t="s">
        <v>6</v>
      </c>
    </row>
    <row r="782" spans="1:3" x14ac:dyDescent="0.25">
      <c r="A782" t="s">
        <v>785</v>
      </c>
      <c r="B782" t="str">
        <f>"200801007807"</f>
        <v>200801007807</v>
      </c>
      <c r="C782" t="s">
        <v>6</v>
      </c>
    </row>
    <row r="783" spans="1:3" x14ac:dyDescent="0.25">
      <c r="A783" t="s">
        <v>786</v>
      </c>
      <c r="B783" t="str">
        <f>"201412001496"</f>
        <v>201412001496</v>
      </c>
      <c r="C783" t="s">
        <v>6</v>
      </c>
    </row>
    <row r="784" spans="1:3" x14ac:dyDescent="0.25">
      <c r="A784" t="s">
        <v>787</v>
      </c>
      <c r="B784" t="str">
        <f>"00998207"</f>
        <v>00998207</v>
      </c>
      <c r="C784" t="s">
        <v>6</v>
      </c>
    </row>
    <row r="785" spans="1:3" x14ac:dyDescent="0.25">
      <c r="A785" t="s">
        <v>788</v>
      </c>
      <c r="B785" t="str">
        <f>"01027426"</f>
        <v>01027426</v>
      </c>
      <c r="C785" t="s">
        <v>6</v>
      </c>
    </row>
    <row r="786" spans="1:3" x14ac:dyDescent="0.25">
      <c r="A786" t="s">
        <v>789</v>
      </c>
      <c r="B786" t="str">
        <f>"00902531"</f>
        <v>00902531</v>
      </c>
      <c r="C786" t="s">
        <v>6</v>
      </c>
    </row>
    <row r="787" spans="1:3" x14ac:dyDescent="0.25">
      <c r="A787" t="s">
        <v>790</v>
      </c>
      <c r="B787" t="str">
        <f>"00001396"</f>
        <v>00001396</v>
      </c>
      <c r="C787" t="s">
        <v>6</v>
      </c>
    </row>
    <row r="788" spans="1:3" x14ac:dyDescent="0.25">
      <c r="A788" t="s">
        <v>791</v>
      </c>
      <c r="B788" t="str">
        <f>"00456163"</f>
        <v>00456163</v>
      </c>
      <c r="C788" t="s">
        <v>6</v>
      </c>
    </row>
    <row r="789" spans="1:3" x14ac:dyDescent="0.25">
      <c r="A789" t="s">
        <v>792</v>
      </c>
      <c r="B789" t="str">
        <f>"00802744"</f>
        <v>00802744</v>
      </c>
      <c r="C789" t="s">
        <v>19</v>
      </c>
    </row>
    <row r="790" spans="1:3" x14ac:dyDescent="0.25">
      <c r="A790" t="s">
        <v>793</v>
      </c>
      <c r="B790" t="str">
        <f>"00650809"</f>
        <v>00650809</v>
      </c>
      <c r="C790" t="s">
        <v>6</v>
      </c>
    </row>
    <row r="791" spans="1:3" x14ac:dyDescent="0.25">
      <c r="A791" t="s">
        <v>794</v>
      </c>
      <c r="B791" t="str">
        <f>"01008140"</f>
        <v>01008140</v>
      </c>
      <c r="C791" t="s">
        <v>19</v>
      </c>
    </row>
    <row r="792" spans="1:3" x14ac:dyDescent="0.25">
      <c r="A792" t="s">
        <v>795</v>
      </c>
      <c r="B792" t="str">
        <f>"01028043"</f>
        <v>01028043</v>
      </c>
      <c r="C792" t="s">
        <v>15</v>
      </c>
    </row>
    <row r="793" spans="1:3" x14ac:dyDescent="0.25">
      <c r="A793" t="s">
        <v>796</v>
      </c>
      <c r="B793" t="str">
        <f>"00551756"</f>
        <v>00551756</v>
      </c>
      <c r="C793" t="s">
        <v>19</v>
      </c>
    </row>
    <row r="794" spans="1:3" x14ac:dyDescent="0.25">
      <c r="A794" t="s">
        <v>797</v>
      </c>
      <c r="B794" t="str">
        <f>"200811001512"</f>
        <v>200811001512</v>
      </c>
      <c r="C794" t="s">
        <v>6</v>
      </c>
    </row>
    <row r="795" spans="1:3" x14ac:dyDescent="0.25">
      <c r="A795" t="s">
        <v>798</v>
      </c>
      <c r="B795" t="str">
        <f>"00978724"</f>
        <v>00978724</v>
      </c>
      <c r="C795" t="s">
        <v>6</v>
      </c>
    </row>
    <row r="796" spans="1:3" x14ac:dyDescent="0.25">
      <c r="A796" t="s">
        <v>799</v>
      </c>
      <c r="B796" t="str">
        <f>"00990605"</f>
        <v>00990605</v>
      </c>
      <c r="C796" t="s">
        <v>6</v>
      </c>
    </row>
    <row r="797" spans="1:3" x14ac:dyDescent="0.25">
      <c r="A797" t="s">
        <v>800</v>
      </c>
      <c r="B797" t="str">
        <f>"00023818"</f>
        <v>00023818</v>
      </c>
      <c r="C797" t="s">
        <v>6</v>
      </c>
    </row>
    <row r="798" spans="1:3" x14ac:dyDescent="0.25">
      <c r="A798" t="s">
        <v>801</v>
      </c>
      <c r="B798" t="str">
        <f>"201506000620"</f>
        <v>201506000620</v>
      </c>
      <c r="C798" t="s">
        <v>6</v>
      </c>
    </row>
    <row r="799" spans="1:3" x14ac:dyDescent="0.25">
      <c r="A799" t="s">
        <v>802</v>
      </c>
      <c r="B799" t="str">
        <f>"01027981"</f>
        <v>01027981</v>
      </c>
      <c r="C799" t="s">
        <v>15</v>
      </c>
    </row>
    <row r="800" spans="1:3" x14ac:dyDescent="0.25">
      <c r="A800" t="s">
        <v>803</v>
      </c>
      <c r="B800" t="str">
        <f>"00717291"</f>
        <v>00717291</v>
      </c>
      <c r="C800" t="s">
        <v>6</v>
      </c>
    </row>
    <row r="801" spans="1:3" x14ac:dyDescent="0.25">
      <c r="A801" t="s">
        <v>804</v>
      </c>
      <c r="B801" t="str">
        <f>"00875048"</f>
        <v>00875048</v>
      </c>
      <c r="C801" t="s">
        <v>6</v>
      </c>
    </row>
    <row r="802" spans="1:3" x14ac:dyDescent="0.25">
      <c r="A802" t="s">
        <v>805</v>
      </c>
      <c r="B802" t="str">
        <f>"01028588"</f>
        <v>01028588</v>
      </c>
      <c r="C802" t="s">
        <v>75</v>
      </c>
    </row>
    <row r="803" spans="1:3" x14ac:dyDescent="0.25">
      <c r="A803" t="s">
        <v>806</v>
      </c>
      <c r="B803" t="str">
        <f>"00851529"</f>
        <v>00851529</v>
      </c>
      <c r="C803" t="s">
        <v>6</v>
      </c>
    </row>
    <row r="804" spans="1:3" x14ac:dyDescent="0.25">
      <c r="A804" t="s">
        <v>807</v>
      </c>
      <c r="B804" t="str">
        <f>"01029369"</f>
        <v>01029369</v>
      </c>
      <c r="C804" t="s">
        <v>15</v>
      </c>
    </row>
    <row r="805" spans="1:3" x14ac:dyDescent="0.25">
      <c r="A805" t="s">
        <v>808</v>
      </c>
      <c r="B805" t="str">
        <f>"01029381"</f>
        <v>01029381</v>
      </c>
      <c r="C805" t="s">
        <v>6</v>
      </c>
    </row>
    <row r="806" spans="1:3" x14ac:dyDescent="0.25">
      <c r="A806" t="s">
        <v>809</v>
      </c>
      <c r="B806" t="str">
        <f>"01029391"</f>
        <v>01029391</v>
      </c>
      <c r="C806" t="s">
        <v>15</v>
      </c>
    </row>
    <row r="807" spans="1:3" x14ac:dyDescent="0.25">
      <c r="A807" t="s">
        <v>810</v>
      </c>
      <c r="B807" t="str">
        <f>"201507001731"</f>
        <v>201507001731</v>
      </c>
      <c r="C807" t="s">
        <v>15</v>
      </c>
    </row>
    <row r="808" spans="1:3" x14ac:dyDescent="0.25">
      <c r="A808" t="s">
        <v>811</v>
      </c>
      <c r="B808" t="str">
        <f>"01028074"</f>
        <v>01028074</v>
      </c>
      <c r="C808" t="s">
        <v>6</v>
      </c>
    </row>
    <row r="809" spans="1:3" x14ac:dyDescent="0.25">
      <c r="A809" t="s">
        <v>812</v>
      </c>
      <c r="B809" t="str">
        <f>"00694172"</f>
        <v>00694172</v>
      </c>
      <c r="C809" t="s">
        <v>15</v>
      </c>
    </row>
    <row r="810" spans="1:3" x14ac:dyDescent="0.25">
      <c r="A810" t="s">
        <v>813</v>
      </c>
      <c r="B810" t="str">
        <f>"01029674"</f>
        <v>01029674</v>
      </c>
      <c r="C810" t="s">
        <v>6</v>
      </c>
    </row>
    <row r="811" spans="1:3" x14ac:dyDescent="0.25">
      <c r="A811" t="s">
        <v>814</v>
      </c>
      <c r="B811" t="str">
        <f>"00300550"</f>
        <v>00300550</v>
      </c>
      <c r="C811" t="s">
        <v>6</v>
      </c>
    </row>
    <row r="812" spans="1:3" x14ac:dyDescent="0.25">
      <c r="A812" t="s">
        <v>815</v>
      </c>
      <c r="B812" t="str">
        <f>"201511020107"</f>
        <v>201511020107</v>
      </c>
      <c r="C812" t="s">
        <v>6</v>
      </c>
    </row>
    <row r="813" spans="1:3" x14ac:dyDescent="0.25">
      <c r="A813" t="s">
        <v>816</v>
      </c>
      <c r="B813" t="str">
        <f>"00562559"</f>
        <v>00562559</v>
      </c>
      <c r="C813" t="s">
        <v>6</v>
      </c>
    </row>
    <row r="814" spans="1:3" x14ac:dyDescent="0.25">
      <c r="A814" t="s">
        <v>817</v>
      </c>
      <c r="B814" t="str">
        <f>"201511025857"</f>
        <v>201511025857</v>
      </c>
      <c r="C814" t="s">
        <v>6</v>
      </c>
    </row>
    <row r="815" spans="1:3" x14ac:dyDescent="0.25">
      <c r="A815" t="s">
        <v>818</v>
      </c>
      <c r="B815" t="str">
        <f>"01028897"</f>
        <v>01028897</v>
      </c>
      <c r="C815" t="s">
        <v>19</v>
      </c>
    </row>
    <row r="816" spans="1:3" x14ac:dyDescent="0.25">
      <c r="A816" t="s">
        <v>819</v>
      </c>
      <c r="B816" t="str">
        <f>"00697599"</f>
        <v>00697599</v>
      </c>
      <c r="C816" t="s">
        <v>6</v>
      </c>
    </row>
    <row r="817" spans="1:3" x14ac:dyDescent="0.25">
      <c r="A817" t="s">
        <v>820</v>
      </c>
      <c r="B817" t="str">
        <f>"01029388"</f>
        <v>01029388</v>
      </c>
      <c r="C817" t="s">
        <v>6</v>
      </c>
    </row>
    <row r="818" spans="1:3" x14ac:dyDescent="0.25">
      <c r="A818" t="s">
        <v>821</v>
      </c>
      <c r="B818" t="str">
        <f>"00363360"</f>
        <v>00363360</v>
      </c>
      <c r="C818" t="s">
        <v>6</v>
      </c>
    </row>
    <row r="819" spans="1:3" x14ac:dyDescent="0.25">
      <c r="A819" t="s">
        <v>822</v>
      </c>
      <c r="B819" t="str">
        <f>"00931604"</f>
        <v>00931604</v>
      </c>
      <c r="C819" t="s">
        <v>6</v>
      </c>
    </row>
    <row r="820" spans="1:3" x14ac:dyDescent="0.25">
      <c r="A820" t="s">
        <v>823</v>
      </c>
      <c r="B820" t="str">
        <f>"00270688"</f>
        <v>00270688</v>
      </c>
      <c r="C820" t="s">
        <v>19</v>
      </c>
    </row>
    <row r="821" spans="1:3" x14ac:dyDescent="0.25">
      <c r="A821" t="s">
        <v>824</v>
      </c>
      <c r="B821" t="str">
        <f>"00352907"</f>
        <v>00352907</v>
      </c>
      <c r="C821" t="s">
        <v>6</v>
      </c>
    </row>
    <row r="822" spans="1:3" x14ac:dyDescent="0.25">
      <c r="A822" t="s">
        <v>825</v>
      </c>
      <c r="B822" t="str">
        <f>"00015405"</f>
        <v>00015405</v>
      </c>
      <c r="C822" t="s">
        <v>19</v>
      </c>
    </row>
    <row r="823" spans="1:3" x14ac:dyDescent="0.25">
      <c r="A823" t="s">
        <v>826</v>
      </c>
      <c r="B823" t="str">
        <f>"00539729"</f>
        <v>00539729</v>
      </c>
      <c r="C823" t="s">
        <v>19</v>
      </c>
    </row>
    <row r="824" spans="1:3" x14ac:dyDescent="0.25">
      <c r="A824" t="s">
        <v>827</v>
      </c>
      <c r="B824" t="str">
        <f>"00030547"</f>
        <v>00030547</v>
      </c>
      <c r="C824" t="s">
        <v>6</v>
      </c>
    </row>
    <row r="825" spans="1:3" x14ac:dyDescent="0.25">
      <c r="A825" t="s">
        <v>828</v>
      </c>
      <c r="B825" t="str">
        <f>"00297678"</f>
        <v>00297678</v>
      </c>
      <c r="C825" t="s">
        <v>6</v>
      </c>
    </row>
    <row r="826" spans="1:3" x14ac:dyDescent="0.25">
      <c r="A826" t="s">
        <v>829</v>
      </c>
      <c r="B826" t="str">
        <f>"00565156"</f>
        <v>00565156</v>
      </c>
      <c r="C826" t="s">
        <v>6</v>
      </c>
    </row>
    <row r="827" spans="1:3" x14ac:dyDescent="0.25">
      <c r="A827" t="s">
        <v>830</v>
      </c>
      <c r="B827" t="str">
        <f>"01026996"</f>
        <v>01026996</v>
      </c>
      <c r="C827" t="s">
        <v>15</v>
      </c>
    </row>
    <row r="828" spans="1:3" x14ac:dyDescent="0.25">
      <c r="A828" t="s">
        <v>831</v>
      </c>
      <c r="B828" t="str">
        <f>"200801004574"</f>
        <v>200801004574</v>
      </c>
      <c r="C828" t="s">
        <v>6</v>
      </c>
    </row>
    <row r="829" spans="1:3" x14ac:dyDescent="0.25">
      <c r="A829" t="s">
        <v>832</v>
      </c>
      <c r="B829" t="str">
        <f>"00823411"</f>
        <v>00823411</v>
      </c>
      <c r="C829" t="s">
        <v>6</v>
      </c>
    </row>
    <row r="830" spans="1:3" x14ac:dyDescent="0.25">
      <c r="A830" t="s">
        <v>833</v>
      </c>
      <c r="B830" t="str">
        <f>"201504003263"</f>
        <v>201504003263</v>
      </c>
      <c r="C830" t="s">
        <v>6</v>
      </c>
    </row>
    <row r="831" spans="1:3" x14ac:dyDescent="0.25">
      <c r="A831" t="s">
        <v>834</v>
      </c>
      <c r="B831" t="str">
        <f>"201409004365"</f>
        <v>201409004365</v>
      </c>
      <c r="C831" t="s">
        <v>19</v>
      </c>
    </row>
    <row r="832" spans="1:3" x14ac:dyDescent="0.25">
      <c r="A832" t="s">
        <v>835</v>
      </c>
      <c r="B832" t="str">
        <f>"00501852"</f>
        <v>00501852</v>
      </c>
      <c r="C832" t="s">
        <v>19</v>
      </c>
    </row>
    <row r="833" spans="1:3" x14ac:dyDescent="0.25">
      <c r="A833" t="s">
        <v>836</v>
      </c>
      <c r="B833" t="str">
        <f>"01029495"</f>
        <v>01029495</v>
      </c>
      <c r="C833" t="s">
        <v>15</v>
      </c>
    </row>
    <row r="834" spans="1:3" x14ac:dyDescent="0.25">
      <c r="A834" t="s">
        <v>837</v>
      </c>
      <c r="B834" t="str">
        <f>"00135070"</f>
        <v>00135070</v>
      </c>
      <c r="C834" t="s">
        <v>6</v>
      </c>
    </row>
    <row r="835" spans="1:3" x14ac:dyDescent="0.25">
      <c r="A835" t="s">
        <v>838</v>
      </c>
      <c r="B835" t="str">
        <f>"00451030"</f>
        <v>00451030</v>
      </c>
      <c r="C835" t="s">
        <v>6</v>
      </c>
    </row>
    <row r="836" spans="1:3" x14ac:dyDescent="0.25">
      <c r="A836" t="s">
        <v>839</v>
      </c>
      <c r="B836" t="str">
        <f>"01027244"</f>
        <v>01027244</v>
      </c>
      <c r="C836" t="s">
        <v>6</v>
      </c>
    </row>
    <row r="837" spans="1:3" x14ac:dyDescent="0.25">
      <c r="A837" t="s">
        <v>840</v>
      </c>
      <c r="B837" t="str">
        <f>"201402000519"</f>
        <v>201402000519</v>
      </c>
      <c r="C837" t="s">
        <v>6</v>
      </c>
    </row>
    <row r="838" spans="1:3" x14ac:dyDescent="0.25">
      <c r="A838" t="s">
        <v>841</v>
      </c>
      <c r="B838" t="str">
        <f>"01029859"</f>
        <v>01029859</v>
      </c>
      <c r="C838" t="s">
        <v>19</v>
      </c>
    </row>
    <row r="839" spans="1:3" x14ac:dyDescent="0.25">
      <c r="A839" t="s">
        <v>842</v>
      </c>
      <c r="B839" t="str">
        <f>"01029860"</f>
        <v>01029860</v>
      </c>
      <c r="C839" t="s">
        <v>6</v>
      </c>
    </row>
    <row r="840" spans="1:3" x14ac:dyDescent="0.25">
      <c r="A840" t="s">
        <v>843</v>
      </c>
      <c r="B840" t="str">
        <f>"01029721"</f>
        <v>01029721</v>
      </c>
      <c r="C840" t="s">
        <v>39</v>
      </c>
    </row>
    <row r="841" spans="1:3" x14ac:dyDescent="0.25">
      <c r="A841" t="s">
        <v>844</v>
      </c>
      <c r="B841" t="str">
        <f>"200811000949"</f>
        <v>200811000949</v>
      </c>
      <c r="C841" t="s">
        <v>19</v>
      </c>
    </row>
    <row r="842" spans="1:3" x14ac:dyDescent="0.25">
      <c r="A842" t="s">
        <v>845</v>
      </c>
      <c r="B842" t="str">
        <f>"00714485"</f>
        <v>00714485</v>
      </c>
      <c r="C842" t="s">
        <v>19</v>
      </c>
    </row>
    <row r="843" spans="1:3" x14ac:dyDescent="0.25">
      <c r="A843" t="s">
        <v>846</v>
      </c>
      <c r="B843" t="str">
        <f>"00543865"</f>
        <v>00543865</v>
      </c>
      <c r="C843" t="s">
        <v>6</v>
      </c>
    </row>
    <row r="844" spans="1:3" x14ac:dyDescent="0.25">
      <c r="A844" t="s">
        <v>847</v>
      </c>
      <c r="B844" t="str">
        <f>"00546574"</f>
        <v>00546574</v>
      </c>
      <c r="C844" t="s">
        <v>6</v>
      </c>
    </row>
    <row r="845" spans="1:3" x14ac:dyDescent="0.25">
      <c r="A845" t="s">
        <v>848</v>
      </c>
      <c r="B845" t="str">
        <f>"00910159"</f>
        <v>00910159</v>
      </c>
      <c r="C845" t="s">
        <v>19</v>
      </c>
    </row>
    <row r="846" spans="1:3" x14ac:dyDescent="0.25">
      <c r="A846" t="s">
        <v>849</v>
      </c>
      <c r="B846" t="str">
        <f>"01025808"</f>
        <v>01025808</v>
      </c>
      <c r="C846" t="s">
        <v>6</v>
      </c>
    </row>
    <row r="847" spans="1:3" x14ac:dyDescent="0.25">
      <c r="A847" t="s">
        <v>850</v>
      </c>
      <c r="B847" t="str">
        <f>"00234151"</f>
        <v>00234151</v>
      </c>
      <c r="C847" t="s">
        <v>6</v>
      </c>
    </row>
    <row r="848" spans="1:3" x14ac:dyDescent="0.25">
      <c r="A848" t="s">
        <v>851</v>
      </c>
      <c r="B848" t="str">
        <f>"01004872"</f>
        <v>01004872</v>
      </c>
      <c r="C848" t="s">
        <v>6</v>
      </c>
    </row>
    <row r="849" spans="1:3" x14ac:dyDescent="0.25">
      <c r="A849" t="s">
        <v>852</v>
      </c>
      <c r="B849" t="str">
        <f>"00966122"</f>
        <v>00966122</v>
      </c>
      <c r="C849" t="s">
        <v>6</v>
      </c>
    </row>
    <row r="850" spans="1:3" x14ac:dyDescent="0.25">
      <c r="A850" t="s">
        <v>853</v>
      </c>
      <c r="B850" t="str">
        <f>"01029464"</f>
        <v>01029464</v>
      </c>
      <c r="C850" t="s">
        <v>15</v>
      </c>
    </row>
    <row r="851" spans="1:3" x14ac:dyDescent="0.25">
      <c r="A851" t="s">
        <v>854</v>
      </c>
      <c r="B851" t="str">
        <f>"200805000826"</f>
        <v>200805000826</v>
      </c>
      <c r="C851" t="s">
        <v>6</v>
      </c>
    </row>
    <row r="852" spans="1:3" x14ac:dyDescent="0.25">
      <c r="A852" t="s">
        <v>855</v>
      </c>
      <c r="B852" t="str">
        <f>"00009394"</f>
        <v>00009394</v>
      </c>
      <c r="C852" t="s">
        <v>6</v>
      </c>
    </row>
    <row r="853" spans="1:3" x14ac:dyDescent="0.25">
      <c r="A853" t="s">
        <v>856</v>
      </c>
      <c r="B853" t="str">
        <f>"00547960"</f>
        <v>00547960</v>
      </c>
      <c r="C853" t="s">
        <v>15</v>
      </c>
    </row>
    <row r="854" spans="1:3" x14ac:dyDescent="0.25">
      <c r="A854" t="s">
        <v>857</v>
      </c>
      <c r="B854" t="str">
        <f>"201511043329"</f>
        <v>201511043329</v>
      </c>
      <c r="C854" t="s">
        <v>6</v>
      </c>
    </row>
    <row r="855" spans="1:3" x14ac:dyDescent="0.25">
      <c r="A855" t="s">
        <v>858</v>
      </c>
      <c r="B855" t="str">
        <f>"00162391"</f>
        <v>00162391</v>
      </c>
      <c r="C855" t="s">
        <v>19</v>
      </c>
    </row>
    <row r="856" spans="1:3" x14ac:dyDescent="0.25">
      <c r="A856" t="s">
        <v>859</v>
      </c>
      <c r="B856" t="str">
        <f>"00714711"</f>
        <v>00714711</v>
      </c>
      <c r="C856" t="s">
        <v>6</v>
      </c>
    </row>
    <row r="857" spans="1:3" x14ac:dyDescent="0.25">
      <c r="A857" t="s">
        <v>860</v>
      </c>
      <c r="B857" t="str">
        <f>"01028086"</f>
        <v>01028086</v>
      </c>
      <c r="C857" t="s">
        <v>6</v>
      </c>
    </row>
    <row r="858" spans="1:3" x14ac:dyDescent="0.25">
      <c r="A858" t="s">
        <v>861</v>
      </c>
      <c r="B858" t="str">
        <f>"01022685"</f>
        <v>01022685</v>
      </c>
      <c r="C858" t="s">
        <v>6</v>
      </c>
    </row>
    <row r="859" spans="1:3" x14ac:dyDescent="0.25">
      <c r="A859" t="s">
        <v>862</v>
      </c>
      <c r="B859" t="str">
        <f>"201510003884"</f>
        <v>201510003884</v>
      </c>
      <c r="C859" t="s">
        <v>6</v>
      </c>
    </row>
    <row r="860" spans="1:3" x14ac:dyDescent="0.25">
      <c r="A860" t="s">
        <v>863</v>
      </c>
      <c r="B860" t="str">
        <f>"00837475"</f>
        <v>00837475</v>
      </c>
      <c r="C860" t="s">
        <v>6</v>
      </c>
    </row>
    <row r="861" spans="1:3" x14ac:dyDescent="0.25">
      <c r="A861" t="s">
        <v>864</v>
      </c>
      <c r="B861" t="str">
        <f>"00570688"</f>
        <v>00570688</v>
      </c>
      <c r="C861" t="s">
        <v>6</v>
      </c>
    </row>
    <row r="862" spans="1:3" x14ac:dyDescent="0.25">
      <c r="A862" t="s">
        <v>865</v>
      </c>
      <c r="B862" t="str">
        <f>"01027694"</f>
        <v>01027694</v>
      </c>
      <c r="C862" t="s">
        <v>6</v>
      </c>
    </row>
    <row r="863" spans="1:3" x14ac:dyDescent="0.25">
      <c r="A863" t="s">
        <v>866</v>
      </c>
      <c r="B863" t="str">
        <f>"01029244"</f>
        <v>01029244</v>
      </c>
      <c r="C863" t="s">
        <v>6</v>
      </c>
    </row>
    <row r="864" spans="1:3" x14ac:dyDescent="0.25">
      <c r="A864" t="s">
        <v>867</v>
      </c>
      <c r="B864" t="str">
        <f>"00244345"</f>
        <v>00244345</v>
      </c>
      <c r="C864" t="s">
        <v>6</v>
      </c>
    </row>
    <row r="865" spans="1:3" x14ac:dyDescent="0.25">
      <c r="A865" t="s">
        <v>868</v>
      </c>
      <c r="B865" t="str">
        <f>"00020865"</f>
        <v>00020865</v>
      </c>
      <c r="C865" t="s">
        <v>6</v>
      </c>
    </row>
    <row r="866" spans="1:3" x14ac:dyDescent="0.25">
      <c r="A866" t="s">
        <v>869</v>
      </c>
      <c r="B866" t="str">
        <f>"00549392"</f>
        <v>00549392</v>
      </c>
      <c r="C866" t="s">
        <v>6</v>
      </c>
    </row>
    <row r="867" spans="1:3" x14ac:dyDescent="0.25">
      <c r="A867" t="s">
        <v>870</v>
      </c>
      <c r="B867" t="str">
        <f>"00081807"</f>
        <v>00081807</v>
      </c>
      <c r="C867" t="s">
        <v>19</v>
      </c>
    </row>
    <row r="868" spans="1:3" x14ac:dyDescent="0.25">
      <c r="A868" t="s">
        <v>871</v>
      </c>
      <c r="B868" t="str">
        <f>"00345816"</f>
        <v>00345816</v>
      </c>
      <c r="C868" t="s">
        <v>6</v>
      </c>
    </row>
    <row r="869" spans="1:3" x14ac:dyDescent="0.25">
      <c r="A869" t="s">
        <v>872</v>
      </c>
      <c r="B869" t="str">
        <f>"00501709"</f>
        <v>00501709</v>
      </c>
      <c r="C869" t="s">
        <v>6</v>
      </c>
    </row>
    <row r="870" spans="1:3" x14ac:dyDescent="0.25">
      <c r="A870" t="s">
        <v>873</v>
      </c>
      <c r="B870" t="str">
        <f>"00981680"</f>
        <v>00981680</v>
      </c>
      <c r="C870" t="s">
        <v>6</v>
      </c>
    </row>
    <row r="871" spans="1:3" x14ac:dyDescent="0.25">
      <c r="A871" t="s">
        <v>874</v>
      </c>
      <c r="B871" t="str">
        <f>"00048228"</f>
        <v>00048228</v>
      </c>
      <c r="C871" t="s">
        <v>6</v>
      </c>
    </row>
    <row r="872" spans="1:3" x14ac:dyDescent="0.25">
      <c r="A872" t="s">
        <v>875</v>
      </c>
      <c r="B872" t="str">
        <f>"00219326"</f>
        <v>00219326</v>
      </c>
      <c r="C872" t="s">
        <v>6</v>
      </c>
    </row>
    <row r="873" spans="1:3" x14ac:dyDescent="0.25">
      <c r="A873" t="s">
        <v>876</v>
      </c>
      <c r="B873" t="str">
        <f>"00713828"</f>
        <v>00713828</v>
      </c>
      <c r="C873" t="s">
        <v>6</v>
      </c>
    </row>
    <row r="874" spans="1:3" x14ac:dyDescent="0.25">
      <c r="A874" t="s">
        <v>877</v>
      </c>
      <c r="B874" t="str">
        <f>"01028797"</f>
        <v>01028797</v>
      </c>
      <c r="C874" t="s">
        <v>6</v>
      </c>
    </row>
    <row r="875" spans="1:3" x14ac:dyDescent="0.25">
      <c r="A875" t="s">
        <v>878</v>
      </c>
      <c r="B875" t="str">
        <f>"00698259"</f>
        <v>00698259</v>
      </c>
      <c r="C875" t="s">
        <v>6</v>
      </c>
    </row>
    <row r="876" spans="1:3" x14ac:dyDescent="0.25">
      <c r="A876" t="s">
        <v>879</v>
      </c>
      <c r="B876" t="str">
        <f>"01028895"</f>
        <v>01028895</v>
      </c>
      <c r="C876" t="s">
        <v>6</v>
      </c>
    </row>
    <row r="877" spans="1:3" x14ac:dyDescent="0.25">
      <c r="A877" t="s">
        <v>880</v>
      </c>
      <c r="B877" t="str">
        <f>"201406003350"</f>
        <v>201406003350</v>
      </c>
      <c r="C877" t="s">
        <v>6</v>
      </c>
    </row>
    <row r="878" spans="1:3" x14ac:dyDescent="0.25">
      <c r="A878" t="s">
        <v>881</v>
      </c>
      <c r="B878" t="str">
        <f>"01025477"</f>
        <v>01025477</v>
      </c>
      <c r="C878" t="s">
        <v>6</v>
      </c>
    </row>
    <row r="879" spans="1:3" x14ac:dyDescent="0.25">
      <c r="A879" t="s">
        <v>882</v>
      </c>
      <c r="B879" t="str">
        <f>"01029625"</f>
        <v>01029625</v>
      </c>
      <c r="C879" t="s">
        <v>6</v>
      </c>
    </row>
    <row r="880" spans="1:3" x14ac:dyDescent="0.25">
      <c r="A880" t="s">
        <v>883</v>
      </c>
      <c r="B880" t="str">
        <f>"00504912"</f>
        <v>00504912</v>
      </c>
      <c r="C880" t="s">
        <v>6</v>
      </c>
    </row>
    <row r="881" spans="1:3" x14ac:dyDescent="0.25">
      <c r="A881" t="s">
        <v>884</v>
      </c>
      <c r="B881" t="str">
        <f>"00156609"</f>
        <v>00156609</v>
      </c>
      <c r="C881" t="s">
        <v>6</v>
      </c>
    </row>
    <row r="882" spans="1:3" x14ac:dyDescent="0.25">
      <c r="A882" t="s">
        <v>885</v>
      </c>
      <c r="B882" t="str">
        <f>"00312265"</f>
        <v>00312265</v>
      </c>
      <c r="C882" t="s">
        <v>6</v>
      </c>
    </row>
    <row r="883" spans="1:3" x14ac:dyDescent="0.25">
      <c r="A883" t="s">
        <v>886</v>
      </c>
      <c r="B883" t="str">
        <f>"200802005500"</f>
        <v>200802005500</v>
      </c>
      <c r="C883" t="s">
        <v>19</v>
      </c>
    </row>
    <row r="884" spans="1:3" x14ac:dyDescent="0.25">
      <c r="A884" t="s">
        <v>887</v>
      </c>
      <c r="B884" t="str">
        <f>"201511041345"</f>
        <v>201511041345</v>
      </c>
      <c r="C884" t="s">
        <v>6</v>
      </c>
    </row>
    <row r="885" spans="1:3" x14ac:dyDescent="0.25">
      <c r="A885" t="s">
        <v>888</v>
      </c>
      <c r="B885" t="str">
        <f>"00795570"</f>
        <v>00795570</v>
      </c>
      <c r="C885" t="s">
        <v>6</v>
      </c>
    </row>
    <row r="886" spans="1:3" x14ac:dyDescent="0.25">
      <c r="A886" t="s">
        <v>889</v>
      </c>
      <c r="B886" t="str">
        <f>"201404000030"</f>
        <v>201404000030</v>
      </c>
      <c r="C886" t="s">
        <v>6</v>
      </c>
    </row>
    <row r="887" spans="1:3" x14ac:dyDescent="0.25">
      <c r="A887" t="s">
        <v>890</v>
      </c>
      <c r="B887" t="str">
        <f>"201409002352"</f>
        <v>201409002352</v>
      </c>
      <c r="C887" t="s">
        <v>6</v>
      </c>
    </row>
    <row r="888" spans="1:3" x14ac:dyDescent="0.25">
      <c r="A888" t="s">
        <v>891</v>
      </c>
      <c r="B888" t="str">
        <f>"200802009065"</f>
        <v>200802009065</v>
      </c>
      <c r="C888" t="s">
        <v>19</v>
      </c>
    </row>
    <row r="889" spans="1:3" x14ac:dyDescent="0.25">
      <c r="A889" t="s">
        <v>892</v>
      </c>
      <c r="B889" t="str">
        <f>"00793646"</f>
        <v>00793646</v>
      </c>
      <c r="C889" t="s">
        <v>6</v>
      </c>
    </row>
    <row r="890" spans="1:3" x14ac:dyDescent="0.25">
      <c r="A890" t="s">
        <v>893</v>
      </c>
      <c r="B890" t="str">
        <f>"200801003441"</f>
        <v>200801003441</v>
      </c>
      <c r="C890" t="s">
        <v>6</v>
      </c>
    </row>
    <row r="891" spans="1:3" x14ac:dyDescent="0.25">
      <c r="A891" t="s">
        <v>894</v>
      </c>
      <c r="B891" t="str">
        <f>"201402011763"</f>
        <v>201402011763</v>
      </c>
      <c r="C891" t="s">
        <v>6</v>
      </c>
    </row>
    <row r="892" spans="1:3" x14ac:dyDescent="0.25">
      <c r="A892" t="s">
        <v>895</v>
      </c>
      <c r="B892" t="str">
        <f>"00228529"</f>
        <v>00228529</v>
      </c>
      <c r="C892" t="s">
        <v>19</v>
      </c>
    </row>
    <row r="893" spans="1:3" x14ac:dyDescent="0.25">
      <c r="A893" t="s">
        <v>896</v>
      </c>
      <c r="B893" t="str">
        <f>"00254330"</f>
        <v>00254330</v>
      </c>
      <c r="C893" t="s">
        <v>6</v>
      </c>
    </row>
    <row r="894" spans="1:3" x14ac:dyDescent="0.25">
      <c r="A894" t="s">
        <v>897</v>
      </c>
      <c r="B894" t="str">
        <f>"01028977"</f>
        <v>01028977</v>
      </c>
      <c r="C894" t="s">
        <v>15</v>
      </c>
    </row>
    <row r="895" spans="1:3" x14ac:dyDescent="0.25">
      <c r="A895" t="s">
        <v>898</v>
      </c>
      <c r="B895" t="str">
        <f>"00626764"</f>
        <v>00626764</v>
      </c>
      <c r="C895" t="s">
        <v>6</v>
      </c>
    </row>
    <row r="896" spans="1:3" x14ac:dyDescent="0.25">
      <c r="A896" t="s">
        <v>899</v>
      </c>
      <c r="B896" t="str">
        <f>"201409000386"</f>
        <v>201409000386</v>
      </c>
      <c r="C896" t="s">
        <v>6</v>
      </c>
    </row>
    <row r="897" spans="1:3" x14ac:dyDescent="0.25">
      <c r="A897" t="s">
        <v>900</v>
      </c>
      <c r="B897" t="str">
        <f>"00296275"</f>
        <v>00296275</v>
      </c>
      <c r="C897" t="s">
        <v>6</v>
      </c>
    </row>
    <row r="898" spans="1:3" x14ac:dyDescent="0.25">
      <c r="A898" t="s">
        <v>901</v>
      </c>
      <c r="B898" t="str">
        <f>"201406006246"</f>
        <v>201406006246</v>
      </c>
      <c r="C898" t="s">
        <v>6</v>
      </c>
    </row>
    <row r="899" spans="1:3" x14ac:dyDescent="0.25">
      <c r="A899" t="s">
        <v>902</v>
      </c>
      <c r="B899" t="str">
        <f>"00903956"</f>
        <v>00903956</v>
      </c>
      <c r="C899" t="s">
        <v>6</v>
      </c>
    </row>
    <row r="900" spans="1:3" x14ac:dyDescent="0.25">
      <c r="A900" t="s">
        <v>903</v>
      </c>
      <c r="B900" t="str">
        <f>"201402006229"</f>
        <v>201402006229</v>
      </c>
      <c r="C900" t="s">
        <v>6</v>
      </c>
    </row>
    <row r="901" spans="1:3" x14ac:dyDescent="0.25">
      <c r="A901" t="s">
        <v>904</v>
      </c>
      <c r="B901" t="str">
        <f>"200801009564"</f>
        <v>200801009564</v>
      </c>
      <c r="C901" t="s">
        <v>19</v>
      </c>
    </row>
    <row r="902" spans="1:3" x14ac:dyDescent="0.25">
      <c r="A902" t="s">
        <v>905</v>
      </c>
      <c r="B902" t="str">
        <f>"01009943"</f>
        <v>01009943</v>
      </c>
      <c r="C902" t="s">
        <v>6</v>
      </c>
    </row>
    <row r="903" spans="1:3" x14ac:dyDescent="0.25">
      <c r="A903" t="s">
        <v>906</v>
      </c>
      <c r="B903" t="str">
        <f>"00443607"</f>
        <v>00443607</v>
      </c>
      <c r="C903" t="s">
        <v>6</v>
      </c>
    </row>
    <row r="904" spans="1:3" x14ac:dyDescent="0.25">
      <c r="A904" t="s">
        <v>907</v>
      </c>
      <c r="B904" t="str">
        <f>"01029784"</f>
        <v>01029784</v>
      </c>
      <c r="C904" t="s">
        <v>6</v>
      </c>
    </row>
    <row r="905" spans="1:3" x14ac:dyDescent="0.25">
      <c r="A905" t="s">
        <v>908</v>
      </c>
      <c r="B905" t="str">
        <f>"00877052"</f>
        <v>00877052</v>
      </c>
      <c r="C905" t="s">
        <v>6</v>
      </c>
    </row>
    <row r="906" spans="1:3" x14ac:dyDescent="0.25">
      <c r="A906" t="s">
        <v>909</v>
      </c>
      <c r="B906" t="str">
        <f>"201401001445"</f>
        <v>201401001445</v>
      </c>
      <c r="C906" t="s">
        <v>6</v>
      </c>
    </row>
    <row r="907" spans="1:3" x14ac:dyDescent="0.25">
      <c r="A907" t="s">
        <v>910</v>
      </c>
      <c r="B907" t="str">
        <f>"201410010983"</f>
        <v>201410010983</v>
      </c>
      <c r="C907" t="s">
        <v>6</v>
      </c>
    </row>
    <row r="908" spans="1:3" x14ac:dyDescent="0.25">
      <c r="A908" t="s">
        <v>911</v>
      </c>
      <c r="B908" t="str">
        <f>"01028846"</f>
        <v>01028846</v>
      </c>
      <c r="C908" t="s">
        <v>6</v>
      </c>
    </row>
    <row r="909" spans="1:3" x14ac:dyDescent="0.25">
      <c r="A909" t="s">
        <v>912</v>
      </c>
      <c r="B909" t="str">
        <f>"01029610"</f>
        <v>01029610</v>
      </c>
      <c r="C909" t="s">
        <v>75</v>
      </c>
    </row>
    <row r="910" spans="1:3" x14ac:dyDescent="0.25">
      <c r="A910" t="s">
        <v>913</v>
      </c>
      <c r="B910" t="str">
        <f>"200801006022"</f>
        <v>200801006022</v>
      </c>
      <c r="C910" t="s">
        <v>6</v>
      </c>
    </row>
    <row r="911" spans="1:3" x14ac:dyDescent="0.25">
      <c r="A911" t="s">
        <v>914</v>
      </c>
      <c r="B911" t="str">
        <f>"00411445"</f>
        <v>00411445</v>
      </c>
      <c r="C911" t="s">
        <v>6</v>
      </c>
    </row>
    <row r="912" spans="1:3" x14ac:dyDescent="0.25">
      <c r="A912" t="s">
        <v>915</v>
      </c>
      <c r="B912" t="str">
        <f>"01028870"</f>
        <v>01028870</v>
      </c>
      <c r="C912" t="s">
        <v>6</v>
      </c>
    </row>
    <row r="913" spans="1:3" x14ac:dyDescent="0.25">
      <c r="A913" t="s">
        <v>916</v>
      </c>
      <c r="B913" t="str">
        <f>"01027705"</f>
        <v>01027705</v>
      </c>
      <c r="C913" t="s">
        <v>6</v>
      </c>
    </row>
    <row r="914" spans="1:3" x14ac:dyDescent="0.25">
      <c r="A914" t="s">
        <v>917</v>
      </c>
      <c r="B914" t="str">
        <f>"01029318"</f>
        <v>01029318</v>
      </c>
      <c r="C914" t="s">
        <v>6</v>
      </c>
    </row>
    <row r="915" spans="1:3" x14ac:dyDescent="0.25">
      <c r="A915" t="s">
        <v>918</v>
      </c>
      <c r="B915" t="str">
        <f>"00730565"</f>
        <v>00730565</v>
      </c>
      <c r="C915" t="s">
        <v>19</v>
      </c>
    </row>
    <row r="916" spans="1:3" x14ac:dyDescent="0.25">
      <c r="A916" t="s">
        <v>919</v>
      </c>
      <c r="B916" t="str">
        <f>"00864087"</f>
        <v>00864087</v>
      </c>
      <c r="C916" t="s">
        <v>6</v>
      </c>
    </row>
    <row r="917" spans="1:3" x14ac:dyDescent="0.25">
      <c r="A917" t="s">
        <v>920</v>
      </c>
      <c r="B917" t="str">
        <f>"00933459"</f>
        <v>00933459</v>
      </c>
      <c r="C917" t="s">
        <v>6</v>
      </c>
    </row>
    <row r="918" spans="1:3" x14ac:dyDescent="0.25">
      <c r="A918" t="s">
        <v>921</v>
      </c>
      <c r="B918" t="str">
        <f>"01027939"</f>
        <v>01027939</v>
      </c>
      <c r="C918" t="s">
        <v>15</v>
      </c>
    </row>
    <row r="919" spans="1:3" x14ac:dyDescent="0.25">
      <c r="A919" t="s">
        <v>922</v>
      </c>
      <c r="B919" t="str">
        <f>"01027952"</f>
        <v>01027952</v>
      </c>
      <c r="C919" t="s">
        <v>19</v>
      </c>
    </row>
    <row r="920" spans="1:3" x14ac:dyDescent="0.25">
      <c r="A920" t="s">
        <v>923</v>
      </c>
      <c r="B920" t="str">
        <f>"201405001433"</f>
        <v>201405001433</v>
      </c>
      <c r="C920" t="s">
        <v>6</v>
      </c>
    </row>
    <row r="921" spans="1:3" x14ac:dyDescent="0.25">
      <c r="A921" t="s">
        <v>924</v>
      </c>
      <c r="B921" t="str">
        <f>"01022557"</f>
        <v>01022557</v>
      </c>
      <c r="C921" t="s">
        <v>6</v>
      </c>
    </row>
    <row r="922" spans="1:3" x14ac:dyDescent="0.25">
      <c r="A922" t="s">
        <v>925</v>
      </c>
      <c r="B922" t="str">
        <f>"201406012740"</f>
        <v>201406012740</v>
      </c>
      <c r="C922" t="s">
        <v>6</v>
      </c>
    </row>
    <row r="923" spans="1:3" x14ac:dyDescent="0.25">
      <c r="A923" t="s">
        <v>926</v>
      </c>
      <c r="B923" t="str">
        <f>"00443585"</f>
        <v>00443585</v>
      </c>
      <c r="C923" t="s">
        <v>6</v>
      </c>
    </row>
    <row r="924" spans="1:3" x14ac:dyDescent="0.25">
      <c r="A924" t="s">
        <v>927</v>
      </c>
      <c r="B924" t="str">
        <f>"00969248"</f>
        <v>00969248</v>
      </c>
      <c r="C924" t="s">
        <v>6</v>
      </c>
    </row>
    <row r="925" spans="1:3" x14ac:dyDescent="0.25">
      <c r="A925" t="s">
        <v>928</v>
      </c>
      <c r="B925" t="str">
        <f>"01027766"</f>
        <v>01027766</v>
      </c>
      <c r="C925" t="s">
        <v>39</v>
      </c>
    </row>
    <row r="926" spans="1:3" x14ac:dyDescent="0.25">
      <c r="A926" t="s">
        <v>929</v>
      </c>
      <c r="B926" t="str">
        <f>"01027781"</f>
        <v>01027781</v>
      </c>
      <c r="C926" t="s">
        <v>6</v>
      </c>
    </row>
    <row r="927" spans="1:3" x14ac:dyDescent="0.25">
      <c r="A927" t="s">
        <v>930</v>
      </c>
      <c r="B927" t="str">
        <f>"00916815"</f>
        <v>00916815</v>
      </c>
      <c r="C927" t="s">
        <v>6</v>
      </c>
    </row>
    <row r="928" spans="1:3" x14ac:dyDescent="0.25">
      <c r="A928" t="s">
        <v>931</v>
      </c>
      <c r="B928" t="str">
        <f>"01029502"</f>
        <v>01029502</v>
      </c>
      <c r="C928" t="s">
        <v>6</v>
      </c>
    </row>
    <row r="929" spans="1:3" x14ac:dyDescent="0.25">
      <c r="A929" t="s">
        <v>932</v>
      </c>
      <c r="B929" t="str">
        <f>"00989126"</f>
        <v>00989126</v>
      </c>
      <c r="C929" t="s">
        <v>19</v>
      </c>
    </row>
    <row r="930" spans="1:3" x14ac:dyDescent="0.25">
      <c r="A930" t="s">
        <v>933</v>
      </c>
      <c r="B930" t="str">
        <f>"00522951"</f>
        <v>00522951</v>
      </c>
      <c r="C930" t="s">
        <v>6</v>
      </c>
    </row>
    <row r="931" spans="1:3" x14ac:dyDescent="0.25">
      <c r="A931" t="s">
        <v>934</v>
      </c>
      <c r="B931" t="str">
        <f>"01028944"</f>
        <v>01028944</v>
      </c>
      <c r="C931" t="s">
        <v>19</v>
      </c>
    </row>
    <row r="932" spans="1:3" x14ac:dyDescent="0.25">
      <c r="A932" t="s">
        <v>935</v>
      </c>
      <c r="B932" t="str">
        <f>"01029677"</f>
        <v>01029677</v>
      </c>
      <c r="C932" t="s">
        <v>6</v>
      </c>
    </row>
    <row r="933" spans="1:3" x14ac:dyDescent="0.25">
      <c r="A933" t="s">
        <v>936</v>
      </c>
      <c r="B933" t="str">
        <f>"01027863"</f>
        <v>01027863</v>
      </c>
      <c r="C933" t="s">
        <v>15</v>
      </c>
    </row>
    <row r="934" spans="1:3" x14ac:dyDescent="0.25">
      <c r="A934" t="s">
        <v>937</v>
      </c>
      <c r="B934" t="str">
        <f>"00647734"</f>
        <v>00647734</v>
      </c>
      <c r="C934" t="s">
        <v>6</v>
      </c>
    </row>
    <row r="935" spans="1:3" x14ac:dyDescent="0.25">
      <c r="A935" t="s">
        <v>938</v>
      </c>
      <c r="B935" t="str">
        <f>"00807983"</f>
        <v>00807983</v>
      </c>
      <c r="C935" t="s">
        <v>6</v>
      </c>
    </row>
    <row r="936" spans="1:3" x14ac:dyDescent="0.25">
      <c r="A936" t="s">
        <v>939</v>
      </c>
      <c r="B936" t="str">
        <f>"200812000639"</f>
        <v>200812000639</v>
      </c>
      <c r="C936" t="s">
        <v>6</v>
      </c>
    </row>
    <row r="937" spans="1:3" x14ac:dyDescent="0.25">
      <c r="A937" t="s">
        <v>940</v>
      </c>
      <c r="B937" t="str">
        <f>"00741325"</f>
        <v>00741325</v>
      </c>
      <c r="C937" t="s">
        <v>19</v>
      </c>
    </row>
    <row r="938" spans="1:3" x14ac:dyDescent="0.25">
      <c r="A938" t="s">
        <v>941</v>
      </c>
      <c r="B938" t="str">
        <f>"01028088"</f>
        <v>01028088</v>
      </c>
      <c r="C938" t="s">
        <v>19</v>
      </c>
    </row>
    <row r="939" spans="1:3" x14ac:dyDescent="0.25">
      <c r="A939" t="s">
        <v>942</v>
      </c>
      <c r="B939" t="str">
        <f>"201511025667"</f>
        <v>201511025667</v>
      </c>
      <c r="C939" t="s">
        <v>6</v>
      </c>
    </row>
    <row r="940" spans="1:3" x14ac:dyDescent="0.25">
      <c r="A940" t="s">
        <v>943</v>
      </c>
      <c r="B940" t="str">
        <f>"01027775"</f>
        <v>01027775</v>
      </c>
      <c r="C940" t="s">
        <v>6</v>
      </c>
    </row>
    <row r="941" spans="1:3" x14ac:dyDescent="0.25">
      <c r="A941" t="s">
        <v>944</v>
      </c>
      <c r="B941" t="str">
        <f>"00467951"</f>
        <v>00467951</v>
      </c>
      <c r="C941" t="s">
        <v>6</v>
      </c>
    </row>
    <row r="942" spans="1:3" x14ac:dyDescent="0.25">
      <c r="A942" t="s">
        <v>945</v>
      </c>
      <c r="B942" t="str">
        <f>"201410007844"</f>
        <v>201410007844</v>
      </c>
      <c r="C942" t="s">
        <v>6</v>
      </c>
    </row>
    <row r="943" spans="1:3" x14ac:dyDescent="0.25">
      <c r="A943" t="s">
        <v>946</v>
      </c>
      <c r="B943" t="str">
        <f>"00989033"</f>
        <v>00989033</v>
      </c>
      <c r="C943" t="s">
        <v>19</v>
      </c>
    </row>
    <row r="944" spans="1:3" x14ac:dyDescent="0.25">
      <c r="A944" t="s">
        <v>947</v>
      </c>
      <c r="B944" t="str">
        <f>"00715494"</f>
        <v>00715494</v>
      </c>
      <c r="C944" t="s">
        <v>6</v>
      </c>
    </row>
    <row r="945" spans="1:3" x14ac:dyDescent="0.25">
      <c r="A945" t="s">
        <v>948</v>
      </c>
      <c r="B945" t="str">
        <f>"00113089"</f>
        <v>00113089</v>
      </c>
      <c r="C945" t="s">
        <v>6</v>
      </c>
    </row>
    <row r="946" spans="1:3" x14ac:dyDescent="0.25">
      <c r="A946" t="s">
        <v>949</v>
      </c>
      <c r="B946" t="str">
        <f>"01028511"</f>
        <v>01028511</v>
      </c>
      <c r="C946" t="s">
        <v>6</v>
      </c>
    </row>
    <row r="947" spans="1:3" x14ac:dyDescent="0.25">
      <c r="A947" t="s">
        <v>950</v>
      </c>
      <c r="B947" t="str">
        <f>"00343834"</f>
        <v>00343834</v>
      </c>
      <c r="C947" t="s">
        <v>19</v>
      </c>
    </row>
    <row r="948" spans="1:3" x14ac:dyDescent="0.25">
      <c r="A948" t="s">
        <v>951</v>
      </c>
      <c r="B948" t="str">
        <f>"01029787"</f>
        <v>01029787</v>
      </c>
      <c r="C948" t="s">
        <v>19</v>
      </c>
    </row>
    <row r="949" spans="1:3" x14ac:dyDescent="0.25">
      <c r="A949" t="s">
        <v>952</v>
      </c>
      <c r="B949" t="str">
        <f>"00142720"</f>
        <v>00142720</v>
      </c>
      <c r="C949" t="s">
        <v>6</v>
      </c>
    </row>
    <row r="950" spans="1:3" x14ac:dyDescent="0.25">
      <c r="A950" t="s">
        <v>953</v>
      </c>
      <c r="B950" t="str">
        <f>"00999621"</f>
        <v>00999621</v>
      </c>
      <c r="C950" t="s">
        <v>6</v>
      </c>
    </row>
    <row r="951" spans="1:3" x14ac:dyDescent="0.25">
      <c r="A951" t="s">
        <v>954</v>
      </c>
      <c r="B951" t="str">
        <f>"00316328"</f>
        <v>00316328</v>
      </c>
      <c r="C951" t="s">
        <v>6</v>
      </c>
    </row>
    <row r="952" spans="1:3" x14ac:dyDescent="0.25">
      <c r="A952" t="s">
        <v>955</v>
      </c>
      <c r="B952" t="str">
        <f>"200712004167"</f>
        <v>200712004167</v>
      </c>
      <c r="C952" t="s">
        <v>6</v>
      </c>
    </row>
    <row r="953" spans="1:3" x14ac:dyDescent="0.25">
      <c r="A953" t="s">
        <v>956</v>
      </c>
      <c r="B953" t="str">
        <f>"201406005703"</f>
        <v>201406005703</v>
      </c>
      <c r="C953" t="s">
        <v>6</v>
      </c>
    </row>
    <row r="954" spans="1:3" x14ac:dyDescent="0.25">
      <c r="A954" t="s">
        <v>957</v>
      </c>
      <c r="B954" t="str">
        <f>"00499489"</f>
        <v>00499489</v>
      </c>
      <c r="C954" t="s">
        <v>19</v>
      </c>
    </row>
    <row r="955" spans="1:3" x14ac:dyDescent="0.25">
      <c r="A955" t="s">
        <v>958</v>
      </c>
      <c r="B955" t="str">
        <f>"00735622"</f>
        <v>00735622</v>
      </c>
      <c r="C955" t="s">
        <v>6</v>
      </c>
    </row>
    <row r="956" spans="1:3" x14ac:dyDescent="0.25">
      <c r="A956" t="s">
        <v>959</v>
      </c>
      <c r="B956" t="str">
        <f>"00685646"</f>
        <v>00685646</v>
      </c>
      <c r="C956" t="s">
        <v>6</v>
      </c>
    </row>
    <row r="957" spans="1:3" x14ac:dyDescent="0.25">
      <c r="A957" t="s">
        <v>960</v>
      </c>
      <c r="B957" t="str">
        <f>"00912972"</f>
        <v>00912972</v>
      </c>
      <c r="C957" t="s">
        <v>6</v>
      </c>
    </row>
    <row r="958" spans="1:3" x14ac:dyDescent="0.25">
      <c r="A958" t="s">
        <v>961</v>
      </c>
      <c r="B958" t="str">
        <f>"00012628"</f>
        <v>00012628</v>
      </c>
      <c r="C958" t="s">
        <v>6</v>
      </c>
    </row>
    <row r="959" spans="1:3" x14ac:dyDescent="0.25">
      <c r="A959" t="s">
        <v>962</v>
      </c>
      <c r="B959" t="str">
        <f>"00710649"</f>
        <v>00710649</v>
      </c>
      <c r="C959" t="s">
        <v>6</v>
      </c>
    </row>
    <row r="960" spans="1:3" x14ac:dyDescent="0.25">
      <c r="A960" t="s">
        <v>963</v>
      </c>
      <c r="B960" t="str">
        <f>"01028256"</f>
        <v>01028256</v>
      </c>
      <c r="C960" t="s">
        <v>15</v>
      </c>
    </row>
    <row r="961" spans="1:3" x14ac:dyDescent="0.25">
      <c r="A961" t="s">
        <v>964</v>
      </c>
      <c r="B961" t="str">
        <f>"01028181"</f>
        <v>01028181</v>
      </c>
      <c r="C961" t="s">
        <v>15</v>
      </c>
    </row>
    <row r="962" spans="1:3" x14ac:dyDescent="0.25">
      <c r="A962" t="s">
        <v>965</v>
      </c>
      <c r="B962" t="str">
        <f>"01027200"</f>
        <v>01027200</v>
      </c>
      <c r="C962" t="s">
        <v>6</v>
      </c>
    </row>
    <row r="963" spans="1:3" x14ac:dyDescent="0.25">
      <c r="A963" t="s">
        <v>966</v>
      </c>
      <c r="B963" t="str">
        <f>"00012180"</f>
        <v>00012180</v>
      </c>
      <c r="C963" t="s">
        <v>6</v>
      </c>
    </row>
    <row r="964" spans="1:3" x14ac:dyDescent="0.25">
      <c r="A964" t="s">
        <v>967</v>
      </c>
      <c r="B964" t="str">
        <f>"00573168"</f>
        <v>00573168</v>
      </c>
      <c r="C964" t="s">
        <v>6</v>
      </c>
    </row>
    <row r="965" spans="1:3" x14ac:dyDescent="0.25">
      <c r="A965" t="s">
        <v>968</v>
      </c>
      <c r="B965" t="str">
        <f>"00984536"</f>
        <v>00984536</v>
      </c>
      <c r="C965" t="s">
        <v>19</v>
      </c>
    </row>
    <row r="966" spans="1:3" x14ac:dyDescent="0.25">
      <c r="A966" t="s">
        <v>969</v>
      </c>
      <c r="B966" t="str">
        <f>"00660624"</f>
        <v>00660624</v>
      </c>
      <c r="C966" t="s">
        <v>19</v>
      </c>
    </row>
    <row r="967" spans="1:3" x14ac:dyDescent="0.25">
      <c r="A967" t="s">
        <v>970</v>
      </c>
      <c r="B967" t="str">
        <f>"01029607"</f>
        <v>01029607</v>
      </c>
      <c r="C967" t="s">
        <v>15</v>
      </c>
    </row>
    <row r="968" spans="1:3" x14ac:dyDescent="0.25">
      <c r="A968" t="s">
        <v>971</v>
      </c>
      <c r="B968" t="str">
        <f>"00019463"</f>
        <v>00019463</v>
      </c>
      <c r="C968" t="s">
        <v>6</v>
      </c>
    </row>
    <row r="969" spans="1:3" x14ac:dyDescent="0.25">
      <c r="A969" t="s">
        <v>972</v>
      </c>
      <c r="B969" t="str">
        <f>"00680857"</f>
        <v>00680857</v>
      </c>
      <c r="C969" t="s">
        <v>6</v>
      </c>
    </row>
    <row r="970" spans="1:3" x14ac:dyDescent="0.25">
      <c r="A970" t="s">
        <v>973</v>
      </c>
      <c r="B970" t="str">
        <f>"01028222"</f>
        <v>01028222</v>
      </c>
      <c r="C970" t="s">
        <v>19</v>
      </c>
    </row>
    <row r="971" spans="1:3" x14ac:dyDescent="0.25">
      <c r="A971" t="s">
        <v>974</v>
      </c>
      <c r="B971" t="str">
        <f>"00662132"</f>
        <v>00662132</v>
      </c>
      <c r="C971" t="s">
        <v>19</v>
      </c>
    </row>
    <row r="972" spans="1:3" x14ac:dyDescent="0.25">
      <c r="A972" t="s">
        <v>975</v>
      </c>
      <c r="B972" t="str">
        <f>"01027744"</f>
        <v>01027744</v>
      </c>
      <c r="C972" t="s">
        <v>15</v>
      </c>
    </row>
    <row r="973" spans="1:3" x14ac:dyDescent="0.25">
      <c r="A973" t="s">
        <v>976</v>
      </c>
      <c r="B973" t="str">
        <f>"01028573"</f>
        <v>01028573</v>
      </c>
      <c r="C973" t="s">
        <v>6</v>
      </c>
    </row>
    <row r="974" spans="1:3" x14ac:dyDescent="0.25">
      <c r="A974" t="s">
        <v>977</v>
      </c>
      <c r="B974" t="str">
        <f>"01029751"</f>
        <v>01029751</v>
      </c>
      <c r="C974" t="s">
        <v>6</v>
      </c>
    </row>
    <row r="975" spans="1:3" x14ac:dyDescent="0.25">
      <c r="A975" t="s">
        <v>978</v>
      </c>
      <c r="B975" t="str">
        <f>"00952614"</f>
        <v>00952614</v>
      </c>
      <c r="C975" t="s">
        <v>6</v>
      </c>
    </row>
    <row r="976" spans="1:3" x14ac:dyDescent="0.25">
      <c r="A976" t="s">
        <v>979</v>
      </c>
      <c r="B976" t="str">
        <f>"00223816"</f>
        <v>00223816</v>
      </c>
      <c r="C976" t="s">
        <v>6</v>
      </c>
    </row>
    <row r="977" spans="1:3" x14ac:dyDescent="0.25">
      <c r="A977" t="s">
        <v>980</v>
      </c>
      <c r="B977" t="str">
        <f>"201003000249"</f>
        <v>201003000249</v>
      </c>
      <c r="C977" t="s">
        <v>6</v>
      </c>
    </row>
    <row r="978" spans="1:3" x14ac:dyDescent="0.25">
      <c r="A978" t="s">
        <v>981</v>
      </c>
      <c r="B978" t="str">
        <f>"00377588"</f>
        <v>00377588</v>
      </c>
      <c r="C978" t="s">
        <v>6</v>
      </c>
    </row>
    <row r="979" spans="1:3" x14ac:dyDescent="0.25">
      <c r="A979" t="s">
        <v>982</v>
      </c>
      <c r="B979" t="str">
        <f>"00228981"</f>
        <v>00228981</v>
      </c>
      <c r="C979" t="s">
        <v>6</v>
      </c>
    </row>
    <row r="980" spans="1:3" x14ac:dyDescent="0.25">
      <c r="A980" t="s">
        <v>983</v>
      </c>
      <c r="B980" t="str">
        <f>"00350366"</f>
        <v>00350366</v>
      </c>
      <c r="C980" t="s">
        <v>6</v>
      </c>
    </row>
    <row r="981" spans="1:3" x14ac:dyDescent="0.25">
      <c r="A981" t="s">
        <v>984</v>
      </c>
      <c r="B981" t="str">
        <f>"00790724"</f>
        <v>00790724</v>
      </c>
      <c r="C981" t="s">
        <v>6</v>
      </c>
    </row>
    <row r="982" spans="1:3" x14ac:dyDescent="0.25">
      <c r="A982" t="s">
        <v>985</v>
      </c>
      <c r="B982" t="str">
        <f>"01029398"</f>
        <v>01029398</v>
      </c>
      <c r="C982" t="s">
        <v>6</v>
      </c>
    </row>
    <row r="983" spans="1:3" x14ac:dyDescent="0.25">
      <c r="A983" t="s">
        <v>986</v>
      </c>
      <c r="B983" t="str">
        <f>"00850960"</f>
        <v>00850960</v>
      </c>
      <c r="C983" t="s">
        <v>6</v>
      </c>
    </row>
    <row r="984" spans="1:3" x14ac:dyDescent="0.25">
      <c r="A984" t="s">
        <v>987</v>
      </c>
      <c r="B984" t="str">
        <f>"01028344"</f>
        <v>01028344</v>
      </c>
      <c r="C984" t="s">
        <v>39</v>
      </c>
    </row>
    <row r="985" spans="1:3" x14ac:dyDescent="0.25">
      <c r="A985" t="s">
        <v>988</v>
      </c>
      <c r="B985" t="str">
        <f>"201511008225"</f>
        <v>201511008225</v>
      </c>
      <c r="C985" t="s">
        <v>6</v>
      </c>
    </row>
    <row r="986" spans="1:3" x14ac:dyDescent="0.25">
      <c r="A986" t="s">
        <v>989</v>
      </c>
      <c r="B986" t="str">
        <f>"00112016"</f>
        <v>00112016</v>
      </c>
      <c r="C986" t="s">
        <v>6</v>
      </c>
    </row>
    <row r="987" spans="1:3" x14ac:dyDescent="0.25">
      <c r="A987" t="s">
        <v>990</v>
      </c>
      <c r="B987" t="str">
        <f>"01029123"</f>
        <v>01029123</v>
      </c>
      <c r="C987" t="s">
        <v>15</v>
      </c>
    </row>
    <row r="988" spans="1:3" x14ac:dyDescent="0.25">
      <c r="A988" t="s">
        <v>991</v>
      </c>
      <c r="B988" t="str">
        <f>"00982365"</f>
        <v>00982365</v>
      </c>
      <c r="C988" t="s">
        <v>6</v>
      </c>
    </row>
    <row r="989" spans="1:3" x14ac:dyDescent="0.25">
      <c r="A989" t="s">
        <v>992</v>
      </c>
      <c r="B989" t="str">
        <f>"201402011859"</f>
        <v>201402011859</v>
      </c>
      <c r="C989" t="s">
        <v>6</v>
      </c>
    </row>
    <row r="990" spans="1:3" x14ac:dyDescent="0.25">
      <c r="A990" t="s">
        <v>993</v>
      </c>
      <c r="B990" t="str">
        <f>"00230272"</f>
        <v>00230272</v>
      </c>
      <c r="C990" t="s">
        <v>6</v>
      </c>
    </row>
    <row r="991" spans="1:3" x14ac:dyDescent="0.25">
      <c r="A991" t="s">
        <v>994</v>
      </c>
      <c r="B991" t="str">
        <f>"00111994"</f>
        <v>00111994</v>
      </c>
      <c r="C991" t="s">
        <v>6</v>
      </c>
    </row>
    <row r="992" spans="1:3" x14ac:dyDescent="0.25">
      <c r="A992" t="s">
        <v>995</v>
      </c>
      <c r="B992" t="str">
        <f>"01003989"</f>
        <v>01003989</v>
      </c>
      <c r="C992" t="s">
        <v>19</v>
      </c>
    </row>
    <row r="993" spans="1:3" x14ac:dyDescent="0.25">
      <c r="A993" t="s">
        <v>996</v>
      </c>
      <c r="B993" t="str">
        <f>"00851642"</f>
        <v>00851642</v>
      </c>
      <c r="C993" t="s">
        <v>6</v>
      </c>
    </row>
    <row r="994" spans="1:3" x14ac:dyDescent="0.25">
      <c r="A994" t="s">
        <v>997</v>
      </c>
      <c r="B994" t="str">
        <f>"00018392"</f>
        <v>00018392</v>
      </c>
      <c r="C994" t="s">
        <v>6</v>
      </c>
    </row>
    <row r="995" spans="1:3" x14ac:dyDescent="0.25">
      <c r="A995" t="s">
        <v>998</v>
      </c>
      <c r="B995" t="str">
        <f>"01028691"</f>
        <v>01028691</v>
      </c>
      <c r="C995" t="s">
        <v>6</v>
      </c>
    </row>
    <row r="996" spans="1:3" x14ac:dyDescent="0.25">
      <c r="A996" t="s">
        <v>999</v>
      </c>
      <c r="B996" t="str">
        <f>"00493453"</f>
        <v>00493453</v>
      </c>
      <c r="C996" t="s">
        <v>6</v>
      </c>
    </row>
    <row r="997" spans="1:3" x14ac:dyDescent="0.25">
      <c r="A997" t="s">
        <v>1000</v>
      </c>
      <c r="B997" t="str">
        <f>"201511037968"</f>
        <v>201511037968</v>
      </c>
      <c r="C997" t="s">
        <v>6</v>
      </c>
    </row>
    <row r="998" spans="1:3" x14ac:dyDescent="0.25">
      <c r="A998" t="s">
        <v>1001</v>
      </c>
      <c r="B998" t="str">
        <f>"00695887"</f>
        <v>00695887</v>
      </c>
      <c r="C998" t="s">
        <v>6</v>
      </c>
    </row>
    <row r="999" spans="1:3" x14ac:dyDescent="0.25">
      <c r="A999" t="s">
        <v>1002</v>
      </c>
      <c r="B999" t="str">
        <f>"201406007684"</f>
        <v>201406007684</v>
      </c>
      <c r="C999" t="s">
        <v>6</v>
      </c>
    </row>
    <row r="1000" spans="1:3" x14ac:dyDescent="0.25">
      <c r="A1000" t="s">
        <v>1003</v>
      </c>
      <c r="B1000" t="str">
        <f>"01028101"</f>
        <v>01028101</v>
      </c>
      <c r="C1000" t="s">
        <v>19</v>
      </c>
    </row>
    <row r="1001" spans="1:3" x14ac:dyDescent="0.25">
      <c r="A1001" t="s">
        <v>1004</v>
      </c>
      <c r="B1001" t="str">
        <f>"00247394"</f>
        <v>00247394</v>
      </c>
      <c r="C1001" t="s">
        <v>6</v>
      </c>
    </row>
    <row r="1002" spans="1:3" x14ac:dyDescent="0.25">
      <c r="A1002" t="s">
        <v>1005</v>
      </c>
      <c r="B1002" t="str">
        <f>"00494800"</f>
        <v>00494800</v>
      </c>
      <c r="C1002" t="s">
        <v>6</v>
      </c>
    </row>
    <row r="1003" spans="1:3" x14ac:dyDescent="0.25">
      <c r="A1003" t="s">
        <v>1006</v>
      </c>
      <c r="B1003" t="str">
        <f>"00846424"</f>
        <v>00846424</v>
      </c>
      <c r="C1003" t="s">
        <v>19</v>
      </c>
    </row>
    <row r="1004" spans="1:3" x14ac:dyDescent="0.25">
      <c r="A1004" t="s">
        <v>1007</v>
      </c>
      <c r="B1004" t="str">
        <f>"01029249"</f>
        <v>01029249</v>
      </c>
      <c r="C1004" t="s">
        <v>6</v>
      </c>
    </row>
    <row r="1005" spans="1:3" x14ac:dyDescent="0.25">
      <c r="A1005" t="s">
        <v>1008</v>
      </c>
      <c r="B1005" t="str">
        <f>"00570690"</f>
        <v>00570690</v>
      </c>
      <c r="C1005" t="s">
        <v>6</v>
      </c>
    </row>
    <row r="1006" spans="1:3" x14ac:dyDescent="0.25">
      <c r="A1006" t="s">
        <v>1009</v>
      </c>
      <c r="B1006" t="str">
        <f>"00559503"</f>
        <v>00559503</v>
      </c>
      <c r="C1006" t="s">
        <v>6</v>
      </c>
    </row>
    <row r="1007" spans="1:3" x14ac:dyDescent="0.25">
      <c r="A1007" t="s">
        <v>1010</v>
      </c>
      <c r="B1007" t="str">
        <f>"00600143"</f>
        <v>00600143</v>
      </c>
      <c r="C1007" t="s">
        <v>6</v>
      </c>
    </row>
    <row r="1008" spans="1:3" x14ac:dyDescent="0.25">
      <c r="A1008" t="s">
        <v>1011</v>
      </c>
      <c r="B1008" t="str">
        <f>"00192288"</f>
        <v>00192288</v>
      </c>
      <c r="C1008" t="s">
        <v>15</v>
      </c>
    </row>
    <row r="1009" spans="1:3" x14ac:dyDescent="0.25">
      <c r="A1009" t="s">
        <v>1012</v>
      </c>
      <c r="B1009" t="str">
        <f>"00549513"</f>
        <v>00549513</v>
      </c>
      <c r="C1009" t="s">
        <v>6</v>
      </c>
    </row>
    <row r="1010" spans="1:3" x14ac:dyDescent="0.25">
      <c r="A1010" t="s">
        <v>1013</v>
      </c>
      <c r="B1010" t="str">
        <f>"01029345"</f>
        <v>01029345</v>
      </c>
      <c r="C1010" t="s">
        <v>6</v>
      </c>
    </row>
    <row r="1011" spans="1:3" x14ac:dyDescent="0.25">
      <c r="A1011" t="s">
        <v>1014</v>
      </c>
      <c r="B1011" t="str">
        <f>"01028018"</f>
        <v>01028018</v>
      </c>
      <c r="C1011" t="s">
        <v>6</v>
      </c>
    </row>
    <row r="1012" spans="1:3" x14ac:dyDescent="0.25">
      <c r="A1012" t="s">
        <v>1015</v>
      </c>
      <c r="B1012" t="str">
        <f>"01028447"</f>
        <v>01028447</v>
      </c>
      <c r="C1012" t="s">
        <v>6</v>
      </c>
    </row>
    <row r="1013" spans="1:3" x14ac:dyDescent="0.25">
      <c r="A1013" t="s">
        <v>1016</v>
      </c>
      <c r="B1013" t="str">
        <f>"00858611"</f>
        <v>00858611</v>
      </c>
      <c r="C1013" t="s">
        <v>6</v>
      </c>
    </row>
    <row r="1014" spans="1:3" x14ac:dyDescent="0.25">
      <c r="A1014" t="s">
        <v>1017</v>
      </c>
      <c r="B1014" t="str">
        <f>"01027794"</f>
        <v>01027794</v>
      </c>
      <c r="C1014" t="s">
        <v>6</v>
      </c>
    </row>
    <row r="1015" spans="1:3" x14ac:dyDescent="0.25">
      <c r="A1015" t="s">
        <v>1018</v>
      </c>
      <c r="B1015" t="str">
        <f>"00632429"</f>
        <v>00632429</v>
      </c>
      <c r="C1015" t="s">
        <v>6</v>
      </c>
    </row>
    <row r="1016" spans="1:3" x14ac:dyDescent="0.25">
      <c r="A1016" t="s">
        <v>1019</v>
      </c>
      <c r="B1016" t="str">
        <f>"00954098"</f>
        <v>00954098</v>
      </c>
      <c r="C1016" t="s">
        <v>6</v>
      </c>
    </row>
    <row r="1017" spans="1:3" x14ac:dyDescent="0.25">
      <c r="A1017" t="s">
        <v>1020</v>
      </c>
      <c r="B1017" t="str">
        <f>"01028079"</f>
        <v>01028079</v>
      </c>
      <c r="C1017" t="s">
        <v>6</v>
      </c>
    </row>
    <row r="1018" spans="1:3" x14ac:dyDescent="0.25">
      <c r="A1018" t="s">
        <v>1021</v>
      </c>
      <c r="B1018" t="str">
        <f>"00721128"</f>
        <v>00721128</v>
      </c>
      <c r="C1018" t="s">
        <v>19</v>
      </c>
    </row>
    <row r="1019" spans="1:3" x14ac:dyDescent="0.25">
      <c r="A1019" t="s">
        <v>1022</v>
      </c>
      <c r="B1019" t="str">
        <f>"00111759"</f>
        <v>00111759</v>
      </c>
      <c r="C1019" t="s">
        <v>6</v>
      </c>
    </row>
    <row r="1020" spans="1:3" x14ac:dyDescent="0.25">
      <c r="A1020" t="s">
        <v>1023</v>
      </c>
      <c r="B1020" t="str">
        <f>"00606049"</f>
        <v>00606049</v>
      </c>
      <c r="C1020" t="s">
        <v>6</v>
      </c>
    </row>
    <row r="1021" spans="1:3" x14ac:dyDescent="0.25">
      <c r="A1021" t="s">
        <v>1024</v>
      </c>
      <c r="B1021" t="str">
        <f>"00763762"</f>
        <v>00763762</v>
      </c>
      <c r="C1021" t="s">
        <v>6</v>
      </c>
    </row>
    <row r="1022" spans="1:3" x14ac:dyDescent="0.25">
      <c r="A1022" t="s">
        <v>1025</v>
      </c>
      <c r="B1022" t="str">
        <f>"01028170"</f>
        <v>01028170</v>
      </c>
      <c r="C1022" t="s">
        <v>6</v>
      </c>
    </row>
    <row r="1023" spans="1:3" x14ac:dyDescent="0.25">
      <c r="A1023" t="s">
        <v>1026</v>
      </c>
      <c r="B1023" t="str">
        <f>"00442291"</f>
        <v>00442291</v>
      </c>
      <c r="C1023" t="s">
        <v>6</v>
      </c>
    </row>
    <row r="1024" spans="1:3" x14ac:dyDescent="0.25">
      <c r="A1024" t="s">
        <v>1027</v>
      </c>
      <c r="B1024" t="str">
        <f>"01029456"</f>
        <v>01029456</v>
      </c>
      <c r="C1024" t="s">
        <v>6</v>
      </c>
    </row>
    <row r="1025" spans="1:3" x14ac:dyDescent="0.25">
      <c r="A1025" t="s">
        <v>1028</v>
      </c>
      <c r="B1025" t="str">
        <f>"01029639"</f>
        <v>01029639</v>
      </c>
      <c r="C1025" t="s">
        <v>75</v>
      </c>
    </row>
    <row r="1026" spans="1:3" x14ac:dyDescent="0.25">
      <c r="A1026" t="s">
        <v>1029</v>
      </c>
      <c r="B1026" t="str">
        <f>"00864094"</f>
        <v>00864094</v>
      </c>
      <c r="C1026" t="s">
        <v>6</v>
      </c>
    </row>
    <row r="1027" spans="1:3" x14ac:dyDescent="0.25">
      <c r="A1027" t="s">
        <v>1030</v>
      </c>
      <c r="B1027" t="str">
        <f>"00950820"</f>
        <v>00950820</v>
      </c>
      <c r="C1027" t="s">
        <v>6</v>
      </c>
    </row>
    <row r="1028" spans="1:3" x14ac:dyDescent="0.25">
      <c r="A1028" t="s">
        <v>1031</v>
      </c>
      <c r="B1028" t="str">
        <f>"01028863"</f>
        <v>01028863</v>
      </c>
      <c r="C1028" t="s">
        <v>6</v>
      </c>
    </row>
    <row r="1029" spans="1:3" x14ac:dyDescent="0.25">
      <c r="A1029" t="s">
        <v>1032</v>
      </c>
      <c r="B1029" t="str">
        <f>"01028748"</f>
        <v>01028748</v>
      </c>
      <c r="C1029" t="s">
        <v>6</v>
      </c>
    </row>
    <row r="1030" spans="1:3" x14ac:dyDescent="0.25">
      <c r="A1030" t="s">
        <v>1033</v>
      </c>
      <c r="B1030" t="str">
        <f>"01029475"</f>
        <v>01029475</v>
      </c>
      <c r="C1030" t="s">
        <v>6</v>
      </c>
    </row>
    <row r="1031" spans="1:3" x14ac:dyDescent="0.25">
      <c r="A1031" t="s">
        <v>1034</v>
      </c>
      <c r="B1031" t="str">
        <f>"00852637"</f>
        <v>00852637</v>
      </c>
      <c r="C1031" t="s">
        <v>6</v>
      </c>
    </row>
    <row r="1032" spans="1:3" x14ac:dyDescent="0.25">
      <c r="A1032" t="s">
        <v>1035</v>
      </c>
      <c r="B1032" t="str">
        <f>"00727668"</f>
        <v>00727668</v>
      </c>
      <c r="C1032" t="s">
        <v>6</v>
      </c>
    </row>
    <row r="1033" spans="1:3" x14ac:dyDescent="0.25">
      <c r="A1033" t="s">
        <v>1036</v>
      </c>
      <c r="B1033" t="str">
        <f>"200801011105"</f>
        <v>200801011105</v>
      </c>
      <c r="C1033" t="s">
        <v>6</v>
      </c>
    </row>
    <row r="1034" spans="1:3" x14ac:dyDescent="0.25">
      <c r="A1034" t="s">
        <v>1037</v>
      </c>
      <c r="B1034" t="str">
        <f>"00857107"</f>
        <v>00857107</v>
      </c>
      <c r="C1034" t="s">
        <v>6</v>
      </c>
    </row>
    <row r="1035" spans="1:3" x14ac:dyDescent="0.25">
      <c r="A1035" t="s">
        <v>1038</v>
      </c>
      <c r="B1035" t="str">
        <f>"01029651"</f>
        <v>01029651</v>
      </c>
      <c r="C1035" t="s">
        <v>19</v>
      </c>
    </row>
    <row r="1036" spans="1:3" x14ac:dyDescent="0.25">
      <c r="A1036" t="s">
        <v>1039</v>
      </c>
      <c r="B1036" t="str">
        <f>"00256854"</f>
        <v>00256854</v>
      </c>
      <c r="C1036" t="s">
        <v>19</v>
      </c>
    </row>
    <row r="1037" spans="1:3" x14ac:dyDescent="0.25">
      <c r="A1037" t="s">
        <v>1040</v>
      </c>
      <c r="B1037" t="str">
        <f>"00052055"</f>
        <v>00052055</v>
      </c>
      <c r="C1037" t="s">
        <v>6</v>
      </c>
    </row>
    <row r="1038" spans="1:3" x14ac:dyDescent="0.25">
      <c r="A1038" t="s">
        <v>1041</v>
      </c>
      <c r="B1038" t="str">
        <f>"00962472"</f>
        <v>00962472</v>
      </c>
      <c r="C1038" t="s">
        <v>6</v>
      </c>
    </row>
    <row r="1039" spans="1:3" x14ac:dyDescent="0.25">
      <c r="A1039" t="s">
        <v>1042</v>
      </c>
      <c r="B1039" t="str">
        <f>"01028940"</f>
        <v>01028940</v>
      </c>
      <c r="C1039" t="s">
        <v>6</v>
      </c>
    </row>
    <row r="1040" spans="1:3" x14ac:dyDescent="0.25">
      <c r="A1040" t="s">
        <v>1043</v>
      </c>
      <c r="B1040" t="str">
        <f>"00795826"</f>
        <v>00795826</v>
      </c>
      <c r="C1040" t="s">
        <v>6</v>
      </c>
    </row>
    <row r="1041" spans="1:3" x14ac:dyDescent="0.25">
      <c r="A1041" t="s">
        <v>1044</v>
      </c>
      <c r="B1041" t="str">
        <f>"00801835"</f>
        <v>00801835</v>
      </c>
      <c r="C1041" t="s">
        <v>6</v>
      </c>
    </row>
    <row r="1042" spans="1:3" x14ac:dyDescent="0.25">
      <c r="A1042" t="s">
        <v>1045</v>
      </c>
      <c r="B1042" t="str">
        <f>"01028884"</f>
        <v>01028884</v>
      </c>
      <c r="C1042" t="s">
        <v>15</v>
      </c>
    </row>
    <row r="1043" spans="1:3" x14ac:dyDescent="0.25">
      <c r="A1043" t="s">
        <v>1046</v>
      </c>
      <c r="B1043" t="str">
        <f>"01029298"</f>
        <v>01029298</v>
      </c>
      <c r="C1043" t="s">
        <v>6</v>
      </c>
    </row>
    <row r="1044" spans="1:3" x14ac:dyDescent="0.25">
      <c r="A1044" t="s">
        <v>1047</v>
      </c>
      <c r="B1044" t="str">
        <f>"201402011397"</f>
        <v>201402011397</v>
      </c>
      <c r="C1044" t="s">
        <v>19</v>
      </c>
    </row>
    <row r="1045" spans="1:3" x14ac:dyDescent="0.25">
      <c r="A1045" t="s">
        <v>1048</v>
      </c>
      <c r="B1045" t="str">
        <f>"201411003462"</f>
        <v>201411003462</v>
      </c>
      <c r="C1045" t="s">
        <v>6</v>
      </c>
    </row>
    <row r="1046" spans="1:3" x14ac:dyDescent="0.25">
      <c r="A1046" t="s">
        <v>1049</v>
      </c>
      <c r="B1046" t="str">
        <f>"00505750"</f>
        <v>00505750</v>
      </c>
      <c r="C1046" t="s">
        <v>6</v>
      </c>
    </row>
    <row r="1047" spans="1:3" x14ac:dyDescent="0.25">
      <c r="A1047" t="s">
        <v>1050</v>
      </c>
      <c r="B1047" t="str">
        <f>"00227296"</f>
        <v>00227296</v>
      </c>
      <c r="C1047" t="s">
        <v>6</v>
      </c>
    </row>
    <row r="1048" spans="1:3" x14ac:dyDescent="0.25">
      <c r="A1048" t="s">
        <v>1051</v>
      </c>
      <c r="B1048" t="str">
        <f>"201409000305"</f>
        <v>201409000305</v>
      </c>
      <c r="C1048" t="s">
        <v>6</v>
      </c>
    </row>
    <row r="1049" spans="1:3" x14ac:dyDescent="0.25">
      <c r="A1049" t="s">
        <v>1052</v>
      </c>
      <c r="B1049" t="str">
        <f>"01029578"</f>
        <v>01029578</v>
      </c>
      <c r="C1049" t="s">
        <v>15</v>
      </c>
    </row>
    <row r="1050" spans="1:3" x14ac:dyDescent="0.25">
      <c r="A1050" t="s">
        <v>1053</v>
      </c>
      <c r="B1050" t="str">
        <f>"01029572"</f>
        <v>01029572</v>
      </c>
      <c r="C1050" t="s">
        <v>6</v>
      </c>
    </row>
    <row r="1051" spans="1:3" x14ac:dyDescent="0.25">
      <c r="A1051" t="s">
        <v>1054</v>
      </c>
      <c r="B1051" t="str">
        <f>"201410009227"</f>
        <v>201410009227</v>
      </c>
      <c r="C1051" t="s">
        <v>19</v>
      </c>
    </row>
    <row r="1052" spans="1:3" x14ac:dyDescent="0.25">
      <c r="A1052" t="s">
        <v>1055</v>
      </c>
      <c r="B1052" t="str">
        <f>"201405002081"</f>
        <v>201405002081</v>
      </c>
      <c r="C1052" t="s">
        <v>6</v>
      </c>
    </row>
    <row r="1053" spans="1:3" x14ac:dyDescent="0.25">
      <c r="A1053" t="s">
        <v>1056</v>
      </c>
      <c r="B1053" t="str">
        <f>"00369363"</f>
        <v>00369363</v>
      </c>
      <c r="C1053" t="s">
        <v>6</v>
      </c>
    </row>
    <row r="1054" spans="1:3" x14ac:dyDescent="0.25">
      <c r="A1054" t="s">
        <v>1057</v>
      </c>
      <c r="B1054" t="str">
        <f>"01029128"</f>
        <v>01029128</v>
      </c>
      <c r="C1054" t="s">
        <v>19</v>
      </c>
    </row>
    <row r="1055" spans="1:3" x14ac:dyDescent="0.25">
      <c r="A1055" t="s">
        <v>1058</v>
      </c>
      <c r="B1055" t="str">
        <f>"00972794"</f>
        <v>00972794</v>
      </c>
      <c r="C1055" t="s">
        <v>6</v>
      </c>
    </row>
    <row r="1056" spans="1:3" x14ac:dyDescent="0.25">
      <c r="A1056" t="s">
        <v>1059</v>
      </c>
      <c r="B1056" t="str">
        <f>"01026943"</f>
        <v>01026943</v>
      </c>
      <c r="C1056" t="s">
        <v>15</v>
      </c>
    </row>
    <row r="1057" spans="1:3" x14ac:dyDescent="0.25">
      <c r="A1057" t="s">
        <v>1060</v>
      </c>
      <c r="B1057" t="str">
        <f>"201411000091"</f>
        <v>201411000091</v>
      </c>
      <c r="C1057" t="s">
        <v>6</v>
      </c>
    </row>
    <row r="1058" spans="1:3" x14ac:dyDescent="0.25">
      <c r="A1058" t="s">
        <v>1061</v>
      </c>
      <c r="B1058" t="str">
        <f>"00282717"</f>
        <v>00282717</v>
      </c>
      <c r="C1058" t="s">
        <v>6</v>
      </c>
    </row>
    <row r="1059" spans="1:3" x14ac:dyDescent="0.25">
      <c r="A1059" t="s">
        <v>1062</v>
      </c>
      <c r="B1059" t="str">
        <f>"201510000488"</f>
        <v>201510000488</v>
      </c>
      <c r="C1059" t="s">
        <v>6</v>
      </c>
    </row>
    <row r="1060" spans="1:3" x14ac:dyDescent="0.25">
      <c r="A1060" t="s">
        <v>1063</v>
      </c>
      <c r="B1060" t="str">
        <f>"00861629"</f>
        <v>00861629</v>
      </c>
      <c r="C1060" t="s">
        <v>6</v>
      </c>
    </row>
    <row r="1061" spans="1:3" x14ac:dyDescent="0.25">
      <c r="A1061" t="s">
        <v>1064</v>
      </c>
      <c r="B1061" t="str">
        <f>"00241205"</f>
        <v>00241205</v>
      </c>
      <c r="C1061" t="s">
        <v>6</v>
      </c>
    </row>
    <row r="1062" spans="1:3" x14ac:dyDescent="0.25">
      <c r="A1062" t="s">
        <v>1065</v>
      </c>
      <c r="B1062" t="str">
        <f>"200712000717"</f>
        <v>200712000717</v>
      </c>
      <c r="C1062" t="s">
        <v>6</v>
      </c>
    </row>
    <row r="1063" spans="1:3" x14ac:dyDescent="0.25">
      <c r="A1063" t="s">
        <v>1066</v>
      </c>
      <c r="B1063" t="str">
        <f>"01028720"</f>
        <v>01028720</v>
      </c>
      <c r="C1063" t="s">
        <v>6</v>
      </c>
    </row>
    <row r="1064" spans="1:3" x14ac:dyDescent="0.25">
      <c r="A1064" t="s">
        <v>1067</v>
      </c>
      <c r="B1064" t="str">
        <f>"200807000848"</f>
        <v>200807000848</v>
      </c>
      <c r="C1064" t="s">
        <v>6</v>
      </c>
    </row>
    <row r="1065" spans="1:3" x14ac:dyDescent="0.25">
      <c r="A1065" t="s">
        <v>1068</v>
      </c>
      <c r="B1065" t="str">
        <f>"01028388"</f>
        <v>01028388</v>
      </c>
      <c r="C1065" t="s">
        <v>6</v>
      </c>
    </row>
    <row r="1066" spans="1:3" x14ac:dyDescent="0.25">
      <c r="A1066" t="s">
        <v>1069</v>
      </c>
      <c r="B1066" t="str">
        <f>"01029547"</f>
        <v>01029547</v>
      </c>
      <c r="C1066" t="s">
        <v>6</v>
      </c>
    </row>
    <row r="1067" spans="1:3" x14ac:dyDescent="0.25">
      <c r="A1067" t="s">
        <v>1070</v>
      </c>
      <c r="B1067" t="str">
        <f>"01028416"</f>
        <v>01028416</v>
      </c>
      <c r="C1067" t="s">
        <v>6</v>
      </c>
    </row>
    <row r="1068" spans="1:3" x14ac:dyDescent="0.25">
      <c r="A1068" t="s">
        <v>1071</v>
      </c>
      <c r="B1068" t="str">
        <f>"00024383"</f>
        <v>00024383</v>
      </c>
      <c r="C1068" t="s">
        <v>6</v>
      </c>
    </row>
    <row r="1069" spans="1:3" x14ac:dyDescent="0.25">
      <c r="A1069" t="s">
        <v>1072</v>
      </c>
      <c r="B1069" t="str">
        <f>"200805000918"</f>
        <v>200805000918</v>
      </c>
      <c r="C1069" t="s">
        <v>6</v>
      </c>
    </row>
    <row r="1070" spans="1:3" x14ac:dyDescent="0.25">
      <c r="A1070" t="s">
        <v>1073</v>
      </c>
      <c r="B1070" t="str">
        <f>"01028228"</f>
        <v>01028228</v>
      </c>
      <c r="C1070" t="s">
        <v>19</v>
      </c>
    </row>
    <row r="1071" spans="1:3" x14ac:dyDescent="0.25">
      <c r="A1071" t="s">
        <v>1074</v>
      </c>
      <c r="B1071" t="str">
        <f>"200802009543"</f>
        <v>200802009543</v>
      </c>
      <c r="C1071" t="s">
        <v>6</v>
      </c>
    </row>
    <row r="1072" spans="1:3" x14ac:dyDescent="0.25">
      <c r="A1072" t="s">
        <v>1075</v>
      </c>
      <c r="B1072" t="str">
        <f>"201406002305"</f>
        <v>201406002305</v>
      </c>
      <c r="C1072" t="s">
        <v>6</v>
      </c>
    </row>
    <row r="1073" spans="1:3" x14ac:dyDescent="0.25">
      <c r="A1073" t="s">
        <v>1076</v>
      </c>
      <c r="B1073" t="str">
        <f>"01027998"</f>
        <v>01027998</v>
      </c>
      <c r="C1073" t="s">
        <v>6</v>
      </c>
    </row>
    <row r="1074" spans="1:3" x14ac:dyDescent="0.25">
      <c r="A1074" t="s">
        <v>1077</v>
      </c>
      <c r="B1074" t="str">
        <f>"00738682"</f>
        <v>00738682</v>
      </c>
      <c r="C1074" t="s">
        <v>6</v>
      </c>
    </row>
    <row r="1075" spans="1:3" x14ac:dyDescent="0.25">
      <c r="A1075" t="s">
        <v>1078</v>
      </c>
      <c r="B1075" t="str">
        <f>"01029741"</f>
        <v>01029741</v>
      </c>
      <c r="C1075" t="s">
        <v>15</v>
      </c>
    </row>
    <row r="1076" spans="1:3" x14ac:dyDescent="0.25">
      <c r="A1076" t="s">
        <v>1079</v>
      </c>
      <c r="B1076" t="str">
        <f>"00772748"</f>
        <v>00772748</v>
      </c>
      <c r="C1076" t="s">
        <v>15</v>
      </c>
    </row>
    <row r="1077" spans="1:3" x14ac:dyDescent="0.25">
      <c r="A1077" t="s">
        <v>1080</v>
      </c>
      <c r="B1077" t="str">
        <f>"00737511"</f>
        <v>00737511</v>
      </c>
      <c r="C1077" t="s">
        <v>19</v>
      </c>
    </row>
    <row r="1078" spans="1:3" x14ac:dyDescent="0.25">
      <c r="A1078" t="s">
        <v>1081</v>
      </c>
      <c r="B1078" t="str">
        <f>"00528703"</f>
        <v>00528703</v>
      </c>
      <c r="C1078" t="s">
        <v>6</v>
      </c>
    </row>
    <row r="1079" spans="1:3" x14ac:dyDescent="0.25">
      <c r="A1079" t="s">
        <v>1082</v>
      </c>
      <c r="B1079" t="str">
        <f>"00323931"</f>
        <v>00323931</v>
      </c>
      <c r="C1079" t="s">
        <v>6</v>
      </c>
    </row>
    <row r="1080" spans="1:3" x14ac:dyDescent="0.25">
      <c r="A1080" t="s">
        <v>1083</v>
      </c>
      <c r="B1080" t="str">
        <f>"00852258"</f>
        <v>00852258</v>
      </c>
      <c r="C1080" t="s">
        <v>6</v>
      </c>
    </row>
    <row r="1081" spans="1:3" x14ac:dyDescent="0.25">
      <c r="A1081" t="s">
        <v>1084</v>
      </c>
      <c r="B1081" t="str">
        <f>"00657361"</f>
        <v>00657361</v>
      </c>
      <c r="C1081" t="s">
        <v>6</v>
      </c>
    </row>
    <row r="1082" spans="1:3" x14ac:dyDescent="0.25">
      <c r="A1082" t="s">
        <v>1085</v>
      </c>
      <c r="B1082" t="str">
        <f>"00824668"</f>
        <v>00824668</v>
      </c>
      <c r="C1082" t="s">
        <v>6</v>
      </c>
    </row>
    <row r="1083" spans="1:3" x14ac:dyDescent="0.25">
      <c r="A1083" t="s">
        <v>1086</v>
      </c>
      <c r="B1083" t="str">
        <f>"01028054"</f>
        <v>01028054</v>
      </c>
      <c r="C1083" t="s">
        <v>15</v>
      </c>
    </row>
    <row r="1084" spans="1:3" x14ac:dyDescent="0.25">
      <c r="A1084" t="s">
        <v>1087</v>
      </c>
      <c r="B1084" t="str">
        <f>"00626576"</f>
        <v>00626576</v>
      </c>
      <c r="C1084" t="s">
        <v>6</v>
      </c>
    </row>
    <row r="1085" spans="1:3" x14ac:dyDescent="0.25">
      <c r="A1085" t="s">
        <v>1088</v>
      </c>
      <c r="B1085" t="str">
        <f>"00377319"</f>
        <v>00377319</v>
      </c>
      <c r="C1085" t="s">
        <v>6</v>
      </c>
    </row>
    <row r="1086" spans="1:3" x14ac:dyDescent="0.25">
      <c r="A1086" t="s">
        <v>1089</v>
      </c>
      <c r="B1086" t="str">
        <f>"01028066"</f>
        <v>01028066</v>
      </c>
      <c r="C1086" t="s">
        <v>39</v>
      </c>
    </row>
    <row r="1087" spans="1:3" x14ac:dyDescent="0.25">
      <c r="A1087" t="s">
        <v>1090</v>
      </c>
      <c r="B1087" t="str">
        <f>"00376694"</f>
        <v>00376694</v>
      </c>
      <c r="C1087" t="s">
        <v>6</v>
      </c>
    </row>
    <row r="1088" spans="1:3" x14ac:dyDescent="0.25">
      <c r="A1088" t="s">
        <v>1091</v>
      </c>
      <c r="B1088" t="str">
        <f>"01028765"</f>
        <v>01028765</v>
      </c>
      <c r="C1088" t="s">
        <v>6</v>
      </c>
    </row>
    <row r="1089" spans="1:3" x14ac:dyDescent="0.25">
      <c r="A1089" t="s">
        <v>1092</v>
      </c>
      <c r="B1089" t="str">
        <f>"00859315"</f>
        <v>00859315</v>
      </c>
      <c r="C1089" t="s">
        <v>6</v>
      </c>
    </row>
    <row r="1090" spans="1:3" x14ac:dyDescent="0.25">
      <c r="A1090" t="s">
        <v>1093</v>
      </c>
      <c r="B1090" t="str">
        <f>"01026607"</f>
        <v>01026607</v>
      </c>
      <c r="C1090" t="s">
        <v>6</v>
      </c>
    </row>
    <row r="1091" spans="1:3" x14ac:dyDescent="0.25">
      <c r="A1091" t="s">
        <v>1094</v>
      </c>
      <c r="B1091" t="str">
        <f>"201511020232"</f>
        <v>201511020232</v>
      </c>
      <c r="C1091" t="s">
        <v>6</v>
      </c>
    </row>
    <row r="1092" spans="1:3" x14ac:dyDescent="0.25">
      <c r="A1092" t="s">
        <v>1095</v>
      </c>
      <c r="B1092" t="str">
        <f>"00923723"</f>
        <v>00923723</v>
      </c>
      <c r="C1092" t="s">
        <v>19</v>
      </c>
    </row>
    <row r="1093" spans="1:3" x14ac:dyDescent="0.25">
      <c r="A1093" t="s">
        <v>1096</v>
      </c>
      <c r="B1093" t="str">
        <f>"200807000730"</f>
        <v>200807000730</v>
      </c>
      <c r="C1093" t="s">
        <v>6</v>
      </c>
    </row>
    <row r="1094" spans="1:3" x14ac:dyDescent="0.25">
      <c r="A1094" t="s">
        <v>1097</v>
      </c>
      <c r="B1094" t="str">
        <f>"00101791"</f>
        <v>00101791</v>
      </c>
      <c r="C1094" t="s">
        <v>6</v>
      </c>
    </row>
    <row r="1095" spans="1:3" x14ac:dyDescent="0.25">
      <c r="A1095" t="s">
        <v>1098</v>
      </c>
      <c r="B1095" t="str">
        <f>"200803000467"</f>
        <v>200803000467</v>
      </c>
      <c r="C1095" t="s">
        <v>6</v>
      </c>
    </row>
    <row r="1096" spans="1:3" x14ac:dyDescent="0.25">
      <c r="A1096" t="s">
        <v>1099</v>
      </c>
      <c r="B1096" t="str">
        <f>"00879997"</f>
        <v>00879997</v>
      </c>
      <c r="C1096" t="s">
        <v>6</v>
      </c>
    </row>
    <row r="1097" spans="1:3" x14ac:dyDescent="0.25">
      <c r="A1097" t="s">
        <v>1100</v>
      </c>
      <c r="B1097" t="str">
        <f>"201511041642"</f>
        <v>201511041642</v>
      </c>
      <c r="C1097" t="s">
        <v>6</v>
      </c>
    </row>
    <row r="1098" spans="1:3" x14ac:dyDescent="0.25">
      <c r="A1098" t="s">
        <v>1101</v>
      </c>
      <c r="B1098" t="str">
        <f>"201406007284"</f>
        <v>201406007284</v>
      </c>
      <c r="C1098" t="s">
        <v>6</v>
      </c>
    </row>
    <row r="1099" spans="1:3" x14ac:dyDescent="0.25">
      <c r="A1099" t="s">
        <v>1102</v>
      </c>
      <c r="B1099" t="str">
        <f>"00683711"</f>
        <v>00683711</v>
      </c>
      <c r="C1099" t="s">
        <v>6</v>
      </c>
    </row>
    <row r="1100" spans="1:3" x14ac:dyDescent="0.25">
      <c r="A1100" t="s">
        <v>1103</v>
      </c>
      <c r="B1100" t="str">
        <f>"00186557"</f>
        <v>00186557</v>
      </c>
      <c r="C1100" t="s">
        <v>15</v>
      </c>
    </row>
    <row r="1101" spans="1:3" x14ac:dyDescent="0.25">
      <c r="A1101" t="s">
        <v>1104</v>
      </c>
      <c r="B1101" t="str">
        <f>"00653725"</f>
        <v>00653725</v>
      </c>
      <c r="C1101" t="s">
        <v>6</v>
      </c>
    </row>
    <row r="1102" spans="1:3" x14ac:dyDescent="0.25">
      <c r="A1102" t="s">
        <v>1105</v>
      </c>
      <c r="B1102" t="str">
        <f>"01028671"</f>
        <v>01028671</v>
      </c>
      <c r="C1102" t="s">
        <v>6</v>
      </c>
    </row>
    <row r="1103" spans="1:3" x14ac:dyDescent="0.25">
      <c r="A1103" t="s">
        <v>1106</v>
      </c>
      <c r="B1103" t="str">
        <f>"00809875"</f>
        <v>00809875</v>
      </c>
      <c r="C1103" t="s">
        <v>6</v>
      </c>
    </row>
    <row r="1104" spans="1:3" x14ac:dyDescent="0.25">
      <c r="A1104" t="s">
        <v>1107</v>
      </c>
      <c r="B1104" t="str">
        <f>"00874569"</f>
        <v>00874569</v>
      </c>
      <c r="C1104" t="s">
        <v>6</v>
      </c>
    </row>
    <row r="1105" spans="1:3" x14ac:dyDescent="0.25">
      <c r="A1105" t="s">
        <v>1108</v>
      </c>
      <c r="B1105" t="str">
        <f>"01025753"</f>
        <v>01025753</v>
      </c>
      <c r="C1105" t="s">
        <v>15</v>
      </c>
    </row>
    <row r="1106" spans="1:3" x14ac:dyDescent="0.25">
      <c r="A1106" t="s">
        <v>1109</v>
      </c>
      <c r="B1106" t="str">
        <f>"01028754"</f>
        <v>01028754</v>
      </c>
      <c r="C1106" t="s">
        <v>6</v>
      </c>
    </row>
    <row r="1107" spans="1:3" x14ac:dyDescent="0.25">
      <c r="A1107" t="s">
        <v>1110</v>
      </c>
      <c r="B1107" t="str">
        <f>"00674348"</f>
        <v>00674348</v>
      </c>
      <c r="C1107" t="s">
        <v>6</v>
      </c>
    </row>
    <row r="1108" spans="1:3" x14ac:dyDescent="0.25">
      <c r="A1108" t="s">
        <v>1111</v>
      </c>
      <c r="B1108" t="str">
        <f>"201202000018"</f>
        <v>201202000018</v>
      </c>
      <c r="C1108" t="s">
        <v>6</v>
      </c>
    </row>
    <row r="1109" spans="1:3" x14ac:dyDescent="0.25">
      <c r="A1109" t="s">
        <v>1112</v>
      </c>
      <c r="B1109" t="str">
        <f>"00568585"</f>
        <v>00568585</v>
      </c>
      <c r="C1109" t="s">
        <v>6</v>
      </c>
    </row>
    <row r="1110" spans="1:3" x14ac:dyDescent="0.25">
      <c r="A1110" t="s">
        <v>1113</v>
      </c>
      <c r="B1110" t="str">
        <f>"01028449"</f>
        <v>01028449</v>
      </c>
      <c r="C1110" t="s">
        <v>6</v>
      </c>
    </row>
    <row r="1111" spans="1:3" x14ac:dyDescent="0.25">
      <c r="A1111" t="s">
        <v>1114</v>
      </c>
      <c r="B1111" t="str">
        <f>"01028325"</f>
        <v>01028325</v>
      </c>
      <c r="C1111" t="s">
        <v>15</v>
      </c>
    </row>
    <row r="1112" spans="1:3" x14ac:dyDescent="0.25">
      <c r="A1112" t="s">
        <v>1115</v>
      </c>
      <c r="B1112" t="str">
        <f>"00790253"</f>
        <v>00790253</v>
      </c>
      <c r="C1112" t="s">
        <v>6</v>
      </c>
    </row>
    <row r="1113" spans="1:3" x14ac:dyDescent="0.25">
      <c r="A1113" t="s">
        <v>1116</v>
      </c>
      <c r="B1113" t="str">
        <f>"201409003682"</f>
        <v>201409003682</v>
      </c>
      <c r="C1113" t="s">
        <v>6</v>
      </c>
    </row>
    <row r="1114" spans="1:3" x14ac:dyDescent="0.25">
      <c r="A1114" t="s">
        <v>1117</v>
      </c>
      <c r="B1114" t="str">
        <f>"201402012320"</f>
        <v>201402012320</v>
      </c>
      <c r="C1114" t="s">
        <v>6</v>
      </c>
    </row>
    <row r="1115" spans="1:3" x14ac:dyDescent="0.25">
      <c r="A1115" t="s">
        <v>1118</v>
      </c>
      <c r="B1115" t="str">
        <f>"00483743"</f>
        <v>00483743</v>
      </c>
      <c r="C1115" t="s">
        <v>6</v>
      </c>
    </row>
    <row r="1116" spans="1:3" x14ac:dyDescent="0.25">
      <c r="A1116" t="s">
        <v>1119</v>
      </c>
      <c r="B1116" t="str">
        <f>"01029447"</f>
        <v>01029447</v>
      </c>
      <c r="C1116" t="s">
        <v>15</v>
      </c>
    </row>
    <row r="1117" spans="1:3" x14ac:dyDescent="0.25">
      <c r="A1117" t="s">
        <v>1120</v>
      </c>
      <c r="B1117" t="str">
        <f>"01029719"</f>
        <v>01029719</v>
      </c>
      <c r="C1117" t="s">
        <v>15</v>
      </c>
    </row>
    <row r="1118" spans="1:3" x14ac:dyDescent="0.25">
      <c r="A1118" t="s">
        <v>1121</v>
      </c>
      <c r="B1118" t="str">
        <f>"00015670"</f>
        <v>00015670</v>
      </c>
      <c r="C1118" t="s">
        <v>19</v>
      </c>
    </row>
    <row r="1119" spans="1:3" x14ac:dyDescent="0.25">
      <c r="A1119" t="s">
        <v>1122</v>
      </c>
      <c r="B1119" t="str">
        <f>"00244898"</f>
        <v>00244898</v>
      </c>
      <c r="C1119" t="s">
        <v>6</v>
      </c>
    </row>
    <row r="1120" spans="1:3" x14ac:dyDescent="0.25">
      <c r="A1120" t="s">
        <v>1123</v>
      </c>
      <c r="B1120" t="str">
        <f>"00872600"</f>
        <v>00872600</v>
      </c>
      <c r="C1120" t="s">
        <v>6</v>
      </c>
    </row>
    <row r="1121" spans="1:3" x14ac:dyDescent="0.25">
      <c r="A1121" t="s">
        <v>1124</v>
      </c>
      <c r="B1121" t="str">
        <f>"201511033728"</f>
        <v>201511033728</v>
      </c>
      <c r="C1121" t="s">
        <v>6</v>
      </c>
    </row>
    <row r="1122" spans="1:3" x14ac:dyDescent="0.25">
      <c r="A1122" t="s">
        <v>1125</v>
      </c>
      <c r="B1122" t="str">
        <f>"00851415"</f>
        <v>00851415</v>
      </c>
      <c r="C1122" t="s">
        <v>6</v>
      </c>
    </row>
    <row r="1123" spans="1:3" x14ac:dyDescent="0.25">
      <c r="A1123" t="s">
        <v>1126</v>
      </c>
      <c r="B1123" t="str">
        <f>"01027808"</f>
        <v>01027808</v>
      </c>
      <c r="C1123" t="s">
        <v>6</v>
      </c>
    </row>
    <row r="1124" spans="1:3" x14ac:dyDescent="0.25">
      <c r="A1124" t="s">
        <v>1127</v>
      </c>
      <c r="B1124" t="str">
        <f>"201410002858"</f>
        <v>201410002858</v>
      </c>
      <c r="C1124" t="s">
        <v>6</v>
      </c>
    </row>
    <row r="1125" spans="1:3" x14ac:dyDescent="0.25">
      <c r="A1125" t="s">
        <v>1128</v>
      </c>
      <c r="B1125" t="str">
        <f>"00555425"</f>
        <v>00555425</v>
      </c>
      <c r="C1125" t="s">
        <v>6</v>
      </c>
    </row>
    <row r="1126" spans="1:3" x14ac:dyDescent="0.25">
      <c r="A1126" t="s">
        <v>1129</v>
      </c>
      <c r="B1126" t="str">
        <f>"01029538"</f>
        <v>01029538</v>
      </c>
      <c r="C1126" t="s">
        <v>6</v>
      </c>
    </row>
    <row r="1127" spans="1:3" x14ac:dyDescent="0.25">
      <c r="A1127" t="s">
        <v>1130</v>
      </c>
      <c r="B1127" t="str">
        <f>"00990371"</f>
        <v>00990371</v>
      </c>
      <c r="C1127" t="s">
        <v>6</v>
      </c>
    </row>
    <row r="1128" spans="1:3" x14ac:dyDescent="0.25">
      <c r="A1128" t="s">
        <v>1131</v>
      </c>
      <c r="B1128" t="str">
        <f>"00989449"</f>
        <v>00989449</v>
      </c>
      <c r="C1128" t="s">
        <v>6</v>
      </c>
    </row>
    <row r="1129" spans="1:3" x14ac:dyDescent="0.25">
      <c r="A1129" t="s">
        <v>1132</v>
      </c>
      <c r="B1129" t="str">
        <f>"01029076"</f>
        <v>01029076</v>
      </c>
      <c r="C1129" t="s">
        <v>6</v>
      </c>
    </row>
    <row r="1130" spans="1:3" x14ac:dyDescent="0.25">
      <c r="A1130" t="s">
        <v>1133</v>
      </c>
      <c r="B1130" t="str">
        <f>"00654030"</f>
        <v>00654030</v>
      </c>
      <c r="C1130" t="s">
        <v>6</v>
      </c>
    </row>
    <row r="1131" spans="1:3" x14ac:dyDescent="0.25">
      <c r="A1131" t="s">
        <v>1134</v>
      </c>
      <c r="B1131" t="str">
        <f>"201306000015"</f>
        <v>201306000015</v>
      </c>
      <c r="C1131" t="s">
        <v>6</v>
      </c>
    </row>
    <row r="1132" spans="1:3" x14ac:dyDescent="0.25">
      <c r="A1132" t="s">
        <v>1135</v>
      </c>
      <c r="B1132" t="str">
        <f>"00008411"</f>
        <v>00008411</v>
      </c>
      <c r="C1132" t="s">
        <v>6</v>
      </c>
    </row>
    <row r="1133" spans="1:3" x14ac:dyDescent="0.25">
      <c r="A1133" t="s">
        <v>1136</v>
      </c>
      <c r="B1133" t="str">
        <f>"00009556"</f>
        <v>00009556</v>
      </c>
      <c r="C1133" t="s">
        <v>19</v>
      </c>
    </row>
    <row r="1134" spans="1:3" x14ac:dyDescent="0.25">
      <c r="A1134" t="s">
        <v>1137</v>
      </c>
      <c r="B1134" t="str">
        <f>"00556825"</f>
        <v>00556825</v>
      </c>
      <c r="C1134" t="s">
        <v>6</v>
      </c>
    </row>
    <row r="1135" spans="1:3" x14ac:dyDescent="0.25">
      <c r="A1135" t="s">
        <v>1138</v>
      </c>
      <c r="B1135" t="str">
        <f>"00737531"</f>
        <v>00737531</v>
      </c>
      <c r="C1135" t="s">
        <v>6</v>
      </c>
    </row>
    <row r="1136" spans="1:3" x14ac:dyDescent="0.25">
      <c r="A1136" t="s">
        <v>1139</v>
      </c>
      <c r="B1136" t="str">
        <f>"00683819"</f>
        <v>00683819</v>
      </c>
      <c r="C1136" t="s">
        <v>6</v>
      </c>
    </row>
    <row r="1137" spans="1:3" x14ac:dyDescent="0.25">
      <c r="A1137" t="s">
        <v>1140</v>
      </c>
      <c r="B1137" t="str">
        <f>"200712002933"</f>
        <v>200712002933</v>
      </c>
      <c r="C1137" t="s">
        <v>6</v>
      </c>
    </row>
    <row r="1138" spans="1:3" x14ac:dyDescent="0.25">
      <c r="A1138" t="s">
        <v>1141</v>
      </c>
      <c r="B1138" t="str">
        <f>"00761440"</f>
        <v>00761440</v>
      </c>
      <c r="C1138" t="s">
        <v>6</v>
      </c>
    </row>
    <row r="1139" spans="1:3" x14ac:dyDescent="0.25">
      <c r="A1139" t="s">
        <v>1142</v>
      </c>
      <c r="B1139" t="str">
        <f>"00148466"</f>
        <v>00148466</v>
      </c>
      <c r="C1139" t="s">
        <v>6</v>
      </c>
    </row>
    <row r="1140" spans="1:3" x14ac:dyDescent="0.25">
      <c r="A1140" t="s">
        <v>1143</v>
      </c>
      <c r="B1140" t="str">
        <f>"00864470"</f>
        <v>00864470</v>
      </c>
      <c r="C1140" t="s">
        <v>6</v>
      </c>
    </row>
    <row r="1141" spans="1:3" x14ac:dyDescent="0.25">
      <c r="A1141" t="s">
        <v>1144</v>
      </c>
      <c r="B1141" t="str">
        <f>"00763349"</f>
        <v>00763349</v>
      </c>
      <c r="C1141" t="s">
        <v>6</v>
      </c>
    </row>
    <row r="1142" spans="1:3" x14ac:dyDescent="0.25">
      <c r="A1142" t="s">
        <v>1145</v>
      </c>
      <c r="B1142" t="str">
        <f>"01029628"</f>
        <v>01029628</v>
      </c>
      <c r="C1142" t="s">
        <v>6</v>
      </c>
    </row>
    <row r="1143" spans="1:3" x14ac:dyDescent="0.25">
      <c r="A1143" t="s">
        <v>1146</v>
      </c>
      <c r="B1143" t="str">
        <f>"00310263"</f>
        <v>00310263</v>
      </c>
      <c r="C1143" t="s">
        <v>6</v>
      </c>
    </row>
    <row r="1144" spans="1:3" x14ac:dyDescent="0.25">
      <c r="A1144" t="s">
        <v>1147</v>
      </c>
      <c r="B1144" t="str">
        <f>"00804955"</f>
        <v>00804955</v>
      </c>
      <c r="C1144" t="s">
        <v>6</v>
      </c>
    </row>
    <row r="1145" spans="1:3" x14ac:dyDescent="0.25">
      <c r="A1145" t="s">
        <v>1148</v>
      </c>
      <c r="B1145" t="str">
        <f>"01001828"</f>
        <v>01001828</v>
      </c>
      <c r="C1145" t="s">
        <v>6</v>
      </c>
    </row>
    <row r="1146" spans="1:3" x14ac:dyDescent="0.25">
      <c r="A1146" t="s">
        <v>1149</v>
      </c>
      <c r="B1146" t="str">
        <f>"00215055"</f>
        <v>00215055</v>
      </c>
      <c r="C1146" t="s">
        <v>6</v>
      </c>
    </row>
    <row r="1147" spans="1:3" x14ac:dyDescent="0.25">
      <c r="A1147" t="s">
        <v>1150</v>
      </c>
      <c r="B1147" t="str">
        <f>"00861169"</f>
        <v>00861169</v>
      </c>
      <c r="C1147" t="s">
        <v>6</v>
      </c>
    </row>
    <row r="1148" spans="1:3" x14ac:dyDescent="0.25">
      <c r="A1148" t="s">
        <v>1151</v>
      </c>
      <c r="B1148" t="str">
        <f>"201308000033"</f>
        <v>201308000033</v>
      </c>
      <c r="C1148" t="s">
        <v>6</v>
      </c>
    </row>
    <row r="1149" spans="1:3" x14ac:dyDescent="0.25">
      <c r="A1149" t="s">
        <v>1152</v>
      </c>
      <c r="B1149" t="str">
        <f>"00807913"</f>
        <v>00807913</v>
      </c>
      <c r="C1149" t="s">
        <v>6</v>
      </c>
    </row>
    <row r="1150" spans="1:3" x14ac:dyDescent="0.25">
      <c r="A1150" t="s">
        <v>1153</v>
      </c>
      <c r="B1150" t="str">
        <f>"00239079"</f>
        <v>00239079</v>
      </c>
      <c r="C1150" t="s">
        <v>6</v>
      </c>
    </row>
    <row r="1151" spans="1:3" x14ac:dyDescent="0.25">
      <c r="A1151" t="s">
        <v>1154</v>
      </c>
      <c r="B1151" t="str">
        <f>"00580341"</f>
        <v>00580341</v>
      </c>
      <c r="C1151" t="s">
        <v>6</v>
      </c>
    </row>
    <row r="1152" spans="1:3" x14ac:dyDescent="0.25">
      <c r="A1152" t="s">
        <v>1155</v>
      </c>
      <c r="B1152" t="str">
        <f>"01028624"</f>
        <v>01028624</v>
      </c>
      <c r="C1152" t="s">
        <v>75</v>
      </c>
    </row>
    <row r="1153" spans="1:3" x14ac:dyDescent="0.25">
      <c r="A1153" t="s">
        <v>1156</v>
      </c>
      <c r="B1153" t="str">
        <f>"01027826"</f>
        <v>01027826</v>
      </c>
      <c r="C1153" t="s">
        <v>6</v>
      </c>
    </row>
    <row r="1154" spans="1:3" x14ac:dyDescent="0.25">
      <c r="A1154" t="s">
        <v>1157</v>
      </c>
      <c r="B1154" t="str">
        <f>"00862654"</f>
        <v>00862654</v>
      </c>
      <c r="C1154" t="s">
        <v>6</v>
      </c>
    </row>
    <row r="1155" spans="1:3" x14ac:dyDescent="0.25">
      <c r="A1155" t="s">
        <v>1158</v>
      </c>
      <c r="B1155" t="str">
        <f>"00017850"</f>
        <v>00017850</v>
      </c>
      <c r="C1155" t="s">
        <v>6</v>
      </c>
    </row>
    <row r="1156" spans="1:3" x14ac:dyDescent="0.25">
      <c r="A1156" t="s">
        <v>1159</v>
      </c>
      <c r="B1156" t="str">
        <f>"201411001603"</f>
        <v>201411001603</v>
      </c>
      <c r="C1156" t="s">
        <v>6</v>
      </c>
    </row>
    <row r="1157" spans="1:3" x14ac:dyDescent="0.25">
      <c r="A1157" t="s">
        <v>1160</v>
      </c>
      <c r="B1157" t="str">
        <f>"00773865"</f>
        <v>00773865</v>
      </c>
      <c r="C1157" t="s">
        <v>19</v>
      </c>
    </row>
    <row r="1158" spans="1:3" x14ac:dyDescent="0.25">
      <c r="A1158" t="s">
        <v>1161</v>
      </c>
      <c r="B1158" t="str">
        <f>"00835229"</f>
        <v>00835229</v>
      </c>
      <c r="C1158" t="s">
        <v>6</v>
      </c>
    </row>
    <row r="1159" spans="1:3" x14ac:dyDescent="0.25">
      <c r="A1159" t="s">
        <v>1162</v>
      </c>
      <c r="B1159" t="str">
        <f>"201410010769"</f>
        <v>201410010769</v>
      </c>
      <c r="C1159" t="s">
        <v>19</v>
      </c>
    </row>
    <row r="1160" spans="1:3" x14ac:dyDescent="0.25">
      <c r="A1160" t="s">
        <v>1163</v>
      </c>
      <c r="B1160" t="str">
        <f>"01027638"</f>
        <v>01027638</v>
      </c>
      <c r="C1160" t="s">
        <v>6</v>
      </c>
    </row>
    <row r="1161" spans="1:3" x14ac:dyDescent="0.25">
      <c r="A1161" t="s">
        <v>1164</v>
      </c>
      <c r="B1161" t="str">
        <f>"01029662"</f>
        <v>01029662</v>
      </c>
      <c r="C1161" t="s">
        <v>6</v>
      </c>
    </row>
    <row r="1162" spans="1:3" x14ac:dyDescent="0.25">
      <c r="A1162" t="s">
        <v>1165</v>
      </c>
      <c r="B1162" t="str">
        <f>"01029352"</f>
        <v>01029352</v>
      </c>
      <c r="C1162" t="s">
        <v>6</v>
      </c>
    </row>
    <row r="1163" spans="1:3" x14ac:dyDescent="0.25">
      <c r="A1163" t="s">
        <v>1166</v>
      </c>
      <c r="B1163" t="str">
        <f>"00530257"</f>
        <v>00530257</v>
      </c>
      <c r="C1163" t="s">
        <v>6</v>
      </c>
    </row>
    <row r="1164" spans="1:3" x14ac:dyDescent="0.25">
      <c r="A1164" t="s">
        <v>1167</v>
      </c>
      <c r="B1164" t="str">
        <f>"01028737"</f>
        <v>01028737</v>
      </c>
      <c r="C1164" t="s">
        <v>19</v>
      </c>
    </row>
    <row r="1165" spans="1:3" x14ac:dyDescent="0.25">
      <c r="A1165" t="s">
        <v>1168</v>
      </c>
      <c r="B1165" t="str">
        <f>"00645972"</f>
        <v>00645972</v>
      </c>
      <c r="C1165" t="s">
        <v>6</v>
      </c>
    </row>
    <row r="1166" spans="1:3" x14ac:dyDescent="0.25">
      <c r="A1166" t="s">
        <v>1169</v>
      </c>
      <c r="B1166" t="str">
        <f>"01029246"</f>
        <v>01029246</v>
      </c>
      <c r="C1166" t="s">
        <v>6</v>
      </c>
    </row>
    <row r="1167" spans="1:3" x14ac:dyDescent="0.25">
      <c r="A1167" t="s">
        <v>1170</v>
      </c>
      <c r="B1167" t="str">
        <f>"00459678"</f>
        <v>00459678</v>
      </c>
      <c r="C1167" t="s">
        <v>6</v>
      </c>
    </row>
    <row r="1168" spans="1:3" x14ac:dyDescent="0.25">
      <c r="A1168" t="s">
        <v>1171</v>
      </c>
      <c r="B1168" t="str">
        <f>"01007059"</f>
        <v>01007059</v>
      </c>
      <c r="C1168" t="s">
        <v>6</v>
      </c>
    </row>
    <row r="1169" spans="1:3" x14ac:dyDescent="0.25">
      <c r="A1169" t="s">
        <v>1172</v>
      </c>
      <c r="B1169" t="str">
        <f>"00613129"</f>
        <v>00613129</v>
      </c>
      <c r="C1169" t="s">
        <v>6</v>
      </c>
    </row>
    <row r="1170" spans="1:3" x14ac:dyDescent="0.25">
      <c r="A1170" t="s">
        <v>1173</v>
      </c>
      <c r="B1170" t="str">
        <f>"200804000336"</f>
        <v>200804000336</v>
      </c>
      <c r="C1170" t="s">
        <v>6</v>
      </c>
    </row>
    <row r="1171" spans="1:3" x14ac:dyDescent="0.25">
      <c r="A1171" t="s">
        <v>1174</v>
      </c>
      <c r="B1171" t="str">
        <f>"01029131"</f>
        <v>01029131</v>
      </c>
      <c r="C1171" t="s">
        <v>6</v>
      </c>
    </row>
    <row r="1172" spans="1:3" x14ac:dyDescent="0.25">
      <c r="A1172" t="s">
        <v>1175</v>
      </c>
      <c r="B1172" t="str">
        <f>"00777715"</f>
        <v>00777715</v>
      </c>
      <c r="C1172" t="s">
        <v>19</v>
      </c>
    </row>
    <row r="1173" spans="1:3" x14ac:dyDescent="0.25">
      <c r="A1173" t="s">
        <v>1176</v>
      </c>
      <c r="B1173" t="str">
        <f>"201504003187"</f>
        <v>201504003187</v>
      </c>
      <c r="C1173" t="s">
        <v>6</v>
      </c>
    </row>
    <row r="1174" spans="1:3" x14ac:dyDescent="0.25">
      <c r="A1174" t="s">
        <v>1177</v>
      </c>
      <c r="B1174" t="str">
        <f>"01028930"</f>
        <v>01028930</v>
      </c>
      <c r="C1174" t="s">
        <v>6</v>
      </c>
    </row>
    <row r="1175" spans="1:3" x14ac:dyDescent="0.25">
      <c r="A1175" t="s">
        <v>1178</v>
      </c>
      <c r="B1175" t="str">
        <f>"00973467"</f>
        <v>00973467</v>
      </c>
      <c r="C1175" t="s">
        <v>6</v>
      </c>
    </row>
    <row r="1176" spans="1:3" x14ac:dyDescent="0.25">
      <c r="A1176" t="s">
        <v>1179</v>
      </c>
      <c r="B1176" t="str">
        <f>"01028127"</f>
        <v>01028127</v>
      </c>
      <c r="C1176" t="s">
        <v>6</v>
      </c>
    </row>
    <row r="1177" spans="1:3" x14ac:dyDescent="0.25">
      <c r="A1177" t="s">
        <v>1180</v>
      </c>
      <c r="B1177" t="str">
        <f>"00197821"</f>
        <v>00197821</v>
      </c>
      <c r="C1177" t="s">
        <v>6</v>
      </c>
    </row>
    <row r="1178" spans="1:3" x14ac:dyDescent="0.25">
      <c r="A1178" t="s">
        <v>1181</v>
      </c>
      <c r="B1178" t="str">
        <f>"00689907"</f>
        <v>00689907</v>
      </c>
      <c r="C1178" t="s">
        <v>6</v>
      </c>
    </row>
    <row r="1179" spans="1:3" x14ac:dyDescent="0.25">
      <c r="A1179" t="s">
        <v>1182</v>
      </c>
      <c r="B1179" t="str">
        <f>"01028566"</f>
        <v>01028566</v>
      </c>
      <c r="C1179" t="s">
        <v>6</v>
      </c>
    </row>
    <row r="1180" spans="1:3" x14ac:dyDescent="0.25">
      <c r="A1180" t="s">
        <v>1183</v>
      </c>
      <c r="B1180" t="str">
        <f>"01026812"</f>
        <v>01026812</v>
      </c>
      <c r="C1180" t="s">
        <v>15</v>
      </c>
    </row>
    <row r="1181" spans="1:3" x14ac:dyDescent="0.25">
      <c r="A1181" t="s">
        <v>1184</v>
      </c>
      <c r="B1181" t="str">
        <f>"00656329"</f>
        <v>00656329</v>
      </c>
      <c r="C1181" t="s">
        <v>6</v>
      </c>
    </row>
    <row r="1182" spans="1:3" x14ac:dyDescent="0.25">
      <c r="A1182" t="s">
        <v>1185</v>
      </c>
      <c r="B1182" t="str">
        <f>"00854828"</f>
        <v>00854828</v>
      </c>
      <c r="C1182" t="s">
        <v>6</v>
      </c>
    </row>
    <row r="1183" spans="1:3" x14ac:dyDescent="0.25">
      <c r="A1183" t="s">
        <v>1186</v>
      </c>
      <c r="B1183" t="str">
        <f>"01029389"</f>
        <v>01029389</v>
      </c>
      <c r="C1183" t="s">
        <v>6</v>
      </c>
    </row>
    <row r="1184" spans="1:3" x14ac:dyDescent="0.25">
      <c r="A1184" t="s">
        <v>1187</v>
      </c>
      <c r="B1184" t="str">
        <f>"00154529"</f>
        <v>00154529</v>
      </c>
      <c r="C1184" t="s">
        <v>6</v>
      </c>
    </row>
    <row r="1185" spans="1:3" x14ac:dyDescent="0.25">
      <c r="A1185" t="s">
        <v>1188</v>
      </c>
      <c r="B1185" t="str">
        <f>"01026415"</f>
        <v>01026415</v>
      </c>
      <c r="C1185" t="s">
        <v>19</v>
      </c>
    </row>
    <row r="1186" spans="1:3" x14ac:dyDescent="0.25">
      <c r="A1186" t="s">
        <v>1189</v>
      </c>
      <c r="B1186" t="str">
        <f>"01029133"</f>
        <v>01029133</v>
      </c>
      <c r="C1186" t="s">
        <v>19</v>
      </c>
    </row>
    <row r="1187" spans="1:3" x14ac:dyDescent="0.25">
      <c r="A1187" t="s">
        <v>1190</v>
      </c>
      <c r="B1187" t="str">
        <f>"00511645"</f>
        <v>00511645</v>
      </c>
      <c r="C1187" t="s">
        <v>6</v>
      </c>
    </row>
    <row r="1188" spans="1:3" x14ac:dyDescent="0.25">
      <c r="A1188" t="s">
        <v>1191</v>
      </c>
      <c r="B1188" t="str">
        <f>"00814164"</f>
        <v>00814164</v>
      </c>
      <c r="C1188" t="s">
        <v>6</v>
      </c>
    </row>
    <row r="1189" spans="1:3" x14ac:dyDescent="0.25">
      <c r="A1189" t="s">
        <v>1192</v>
      </c>
      <c r="B1189" t="str">
        <f>"00624651"</f>
        <v>00624651</v>
      </c>
      <c r="C1189" t="s">
        <v>6</v>
      </c>
    </row>
    <row r="1190" spans="1:3" x14ac:dyDescent="0.25">
      <c r="A1190" t="s">
        <v>1193</v>
      </c>
      <c r="B1190" t="str">
        <f>"201511014536"</f>
        <v>201511014536</v>
      </c>
      <c r="C1190" t="s">
        <v>6</v>
      </c>
    </row>
    <row r="1191" spans="1:3" x14ac:dyDescent="0.25">
      <c r="A1191" t="s">
        <v>1194</v>
      </c>
      <c r="B1191" t="str">
        <f>"01028980"</f>
        <v>01028980</v>
      </c>
      <c r="C1191" t="s">
        <v>6</v>
      </c>
    </row>
    <row r="1192" spans="1:3" x14ac:dyDescent="0.25">
      <c r="A1192" t="s">
        <v>1195</v>
      </c>
      <c r="B1192" t="str">
        <f>"01029702"</f>
        <v>01029702</v>
      </c>
      <c r="C1192" t="s">
        <v>6</v>
      </c>
    </row>
    <row r="1193" spans="1:3" x14ac:dyDescent="0.25">
      <c r="A1193" t="s">
        <v>1196</v>
      </c>
      <c r="B1193" t="str">
        <f>"201507002854"</f>
        <v>201507002854</v>
      </c>
      <c r="C1193" t="s">
        <v>6</v>
      </c>
    </row>
    <row r="1194" spans="1:3" x14ac:dyDescent="0.25">
      <c r="A1194" t="s">
        <v>1197</v>
      </c>
      <c r="B1194" t="str">
        <f>"00491131"</f>
        <v>00491131</v>
      </c>
      <c r="C1194" t="s">
        <v>6</v>
      </c>
    </row>
    <row r="1195" spans="1:3" x14ac:dyDescent="0.25">
      <c r="A1195" t="s">
        <v>1198</v>
      </c>
      <c r="B1195" t="str">
        <f>"00798627"</f>
        <v>00798627</v>
      </c>
      <c r="C1195" t="s">
        <v>6</v>
      </c>
    </row>
    <row r="1196" spans="1:3" x14ac:dyDescent="0.25">
      <c r="A1196" t="s">
        <v>1199</v>
      </c>
      <c r="B1196" t="str">
        <f>"00775709"</f>
        <v>00775709</v>
      </c>
      <c r="C1196" t="s">
        <v>6</v>
      </c>
    </row>
    <row r="1197" spans="1:3" x14ac:dyDescent="0.25">
      <c r="A1197" t="s">
        <v>1200</v>
      </c>
      <c r="B1197" t="str">
        <f>"01028332"</f>
        <v>01028332</v>
      </c>
      <c r="C1197" t="s">
        <v>6</v>
      </c>
    </row>
    <row r="1198" spans="1:3" x14ac:dyDescent="0.25">
      <c r="A1198" t="s">
        <v>1201</v>
      </c>
      <c r="B1198" t="str">
        <f>"01027945"</f>
        <v>01027945</v>
      </c>
      <c r="C1198" t="s">
        <v>6</v>
      </c>
    </row>
    <row r="1199" spans="1:3" x14ac:dyDescent="0.25">
      <c r="A1199" t="s">
        <v>1202</v>
      </c>
      <c r="B1199" t="str">
        <f>"00125368"</f>
        <v>00125368</v>
      </c>
      <c r="C1199" t="s">
        <v>6</v>
      </c>
    </row>
    <row r="1200" spans="1:3" x14ac:dyDescent="0.25">
      <c r="A1200" t="s">
        <v>1203</v>
      </c>
      <c r="B1200" t="str">
        <f>"01029424"</f>
        <v>01029424</v>
      </c>
      <c r="C1200" t="s">
        <v>39</v>
      </c>
    </row>
    <row r="1201" spans="1:3" x14ac:dyDescent="0.25">
      <c r="A1201" t="s">
        <v>1204</v>
      </c>
      <c r="B1201" t="str">
        <f>"00987460"</f>
        <v>00987460</v>
      </c>
      <c r="C1201" t="s">
        <v>6</v>
      </c>
    </row>
    <row r="1202" spans="1:3" x14ac:dyDescent="0.25">
      <c r="A1202" t="s">
        <v>1205</v>
      </c>
      <c r="B1202" t="str">
        <f>"01004571"</f>
        <v>01004571</v>
      </c>
      <c r="C1202" t="s">
        <v>6</v>
      </c>
    </row>
    <row r="1203" spans="1:3" x14ac:dyDescent="0.25">
      <c r="A1203" t="s">
        <v>1206</v>
      </c>
      <c r="B1203" t="str">
        <f>"00990829"</f>
        <v>00990829</v>
      </c>
      <c r="C1203" t="s">
        <v>19</v>
      </c>
    </row>
    <row r="1204" spans="1:3" x14ac:dyDescent="0.25">
      <c r="A1204" t="s">
        <v>1207</v>
      </c>
      <c r="B1204" t="str">
        <f>"00973633"</f>
        <v>00973633</v>
      </c>
      <c r="C1204" t="s">
        <v>6</v>
      </c>
    </row>
    <row r="1205" spans="1:3" x14ac:dyDescent="0.25">
      <c r="A1205" t="s">
        <v>1208</v>
      </c>
      <c r="B1205" t="str">
        <f>"201406010965"</f>
        <v>201406010965</v>
      </c>
      <c r="C1205" t="s">
        <v>6</v>
      </c>
    </row>
    <row r="1206" spans="1:3" x14ac:dyDescent="0.25">
      <c r="A1206" t="s">
        <v>1209</v>
      </c>
      <c r="B1206" t="str">
        <f>"201409003480"</f>
        <v>201409003480</v>
      </c>
      <c r="C1206" t="s">
        <v>6</v>
      </c>
    </row>
    <row r="1207" spans="1:3" x14ac:dyDescent="0.25">
      <c r="A1207" t="s">
        <v>1210</v>
      </c>
      <c r="B1207" t="str">
        <f>"00469612"</f>
        <v>00469612</v>
      </c>
      <c r="C1207" t="s">
        <v>6</v>
      </c>
    </row>
    <row r="1208" spans="1:3" x14ac:dyDescent="0.25">
      <c r="A1208" t="s">
        <v>1211</v>
      </c>
      <c r="B1208" t="str">
        <f>"01029683"</f>
        <v>01029683</v>
      </c>
      <c r="C1208" t="s">
        <v>19</v>
      </c>
    </row>
    <row r="1209" spans="1:3" x14ac:dyDescent="0.25">
      <c r="A1209" t="s">
        <v>1212</v>
      </c>
      <c r="B1209" t="str">
        <f>"00733889"</f>
        <v>00733889</v>
      </c>
      <c r="C1209" t="s">
        <v>19</v>
      </c>
    </row>
    <row r="1210" spans="1:3" x14ac:dyDescent="0.25">
      <c r="A1210" t="s">
        <v>1213</v>
      </c>
      <c r="B1210" t="str">
        <f>"00526245"</f>
        <v>00526245</v>
      </c>
      <c r="C1210" t="s">
        <v>6</v>
      </c>
    </row>
    <row r="1211" spans="1:3" x14ac:dyDescent="0.25">
      <c r="A1211" t="s">
        <v>1214</v>
      </c>
      <c r="B1211" t="str">
        <f>"01028250"</f>
        <v>01028250</v>
      </c>
      <c r="C1211" t="s">
        <v>15</v>
      </c>
    </row>
    <row r="1212" spans="1:3" x14ac:dyDescent="0.25">
      <c r="A1212" t="s">
        <v>1215</v>
      </c>
      <c r="B1212" t="str">
        <f>"01028323"</f>
        <v>01028323</v>
      </c>
      <c r="C1212" t="s">
        <v>15</v>
      </c>
    </row>
    <row r="1213" spans="1:3" x14ac:dyDescent="0.25">
      <c r="A1213" t="s">
        <v>1216</v>
      </c>
      <c r="B1213" t="str">
        <f>"201507001695"</f>
        <v>201507001695</v>
      </c>
      <c r="C1213" t="s">
        <v>6</v>
      </c>
    </row>
    <row r="1214" spans="1:3" x14ac:dyDescent="0.25">
      <c r="A1214" t="s">
        <v>1217</v>
      </c>
      <c r="B1214" t="str">
        <f>"200801000762"</f>
        <v>200801000762</v>
      </c>
      <c r="C1214" t="s">
        <v>6</v>
      </c>
    </row>
    <row r="1215" spans="1:3" x14ac:dyDescent="0.25">
      <c r="A1215" t="s">
        <v>1218</v>
      </c>
      <c r="B1215" t="str">
        <f>"00651543"</f>
        <v>00651543</v>
      </c>
      <c r="C1215" t="s">
        <v>6</v>
      </c>
    </row>
    <row r="1216" spans="1:3" x14ac:dyDescent="0.25">
      <c r="A1216" t="s">
        <v>1219</v>
      </c>
      <c r="B1216" t="str">
        <f>"201402005200"</f>
        <v>201402005200</v>
      </c>
      <c r="C1216" t="s">
        <v>6</v>
      </c>
    </row>
    <row r="1217" spans="1:3" x14ac:dyDescent="0.25">
      <c r="A1217" t="s">
        <v>1220</v>
      </c>
      <c r="B1217" t="str">
        <f>"00654103"</f>
        <v>00654103</v>
      </c>
      <c r="C1217" t="s">
        <v>15</v>
      </c>
    </row>
    <row r="1218" spans="1:3" x14ac:dyDescent="0.25">
      <c r="A1218" t="s">
        <v>1221</v>
      </c>
      <c r="B1218" t="str">
        <f>"01029603"</f>
        <v>01029603</v>
      </c>
      <c r="C1218" t="s">
        <v>6</v>
      </c>
    </row>
    <row r="1219" spans="1:3" x14ac:dyDescent="0.25">
      <c r="A1219" t="s">
        <v>1222</v>
      </c>
      <c r="B1219" t="str">
        <f>"01028064"</f>
        <v>01028064</v>
      </c>
      <c r="C1219" t="s">
        <v>6</v>
      </c>
    </row>
    <row r="1220" spans="1:3" x14ac:dyDescent="0.25">
      <c r="A1220" t="s">
        <v>1223</v>
      </c>
      <c r="B1220" t="str">
        <f>"01027540"</f>
        <v>01027540</v>
      </c>
      <c r="C1220" t="s">
        <v>19</v>
      </c>
    </row>
    <row r="1221" spans="1:3" x14ac:dyDescent="0.25">
      <c r="A1221" t="s">
        <v>1224</v>
      </c>
      <c r="B1221" t="str">
        <f>"01027902"</f>
        <v>01027902</v>
      </c>
      <c r="C1221" t="s">
        <v>19</v>
      </c>
    </row>
    <row r="1222" spans="1:3" x14ac:dyDescent="0.25">
      <c r="A1222" t="s">
        <v>1225</v>
      </c>
      <c r="B1222" t="str">
        <f>"01027916"</f>
        <v>01027916</v>
      </c>
      <c r="C1222" t="s">
        <v>6</v>
      </c>
    </row>
    <row r="1223" spans="1:3" x14ac:dyDescent="0.25">
      <c r="A1223" t="s">
        <v>1226</v>
      </c>
      <c r="B1223" t="str">
        <f>"00498713"</f>
        <v>00498713</v>
      </c>
      <c r="C1223" t="s">
        <v>6</v>
      </c>
    </row>
    <row r="1224" spans="1:3" x14ac:dyDescent="0.25">
      <c r="A1224" t="s">
        <v>1227</v>
      </c>
      <c r="B1224" t="str">
        <f>"201511007826"</f>
        <v>201511007826</v>
      </c>
      <c r="C1224" t="s">
        <v>6</v>
      </c>
    </row>
    <row r="1225" spans="1:3" x14ac:dyDescent="0.25">
      <c r="A1225" t="s">
        <v>1228</v>
      </c>
      <c r="B1225" t="str">
        <f>"00726900"</f>
        <v>00726900</v>
      </c>
      <c r="C1225" t="s">
        <v>19</v>
      </c>
    </row>
    <row r="1226" spans="1:3" x14ac:dyDescent="0.25">
      <c r="A1226" t="s">
        <v>1229</v>
      </c>
      <c r="B1226" t="str">
        <f>"01027915"</f>
        <v>01027915</v>
      </c>
      <c r="C1226" t="s">
        <v>6</v>
      </c>
    </row>
    <row r="1227" spans="1:3" x14ac:dyDescent="0.25">
      <c r="A1227" t="s">
        <v>1230</v>
      </c>
      <c r="B1227" t="str">
        <f>"00550526"</f>
        <v>00550526</v>
      </c>
      <c r="C1227" t="s">
        <v>6</v>
      </c>
    </row>
    <row r="1228" spans="1:3" x14ac:dyDescent="0.25">
      <c r="A1228" t="s">
        <v>1231</v>
      </c>
      <c r="B1228" t="str">
        <f>"01029786"</f>
        <v>01029786</v>
      </c>
      <c r="C1228" t="s">
        <v>6</v>
      </c>
    </row>
    <row r="1229" spans="1:3" x14ac:dyDescent="0.25">
      <c r="A1229" t="s">
        <v>1232</v>
      </c>
      <c r="B1229" t="str">
        <f>"01028690"</f>
        <v>01028690</v>
      </c>
      <c r="C1229" t="s">
        <v>6</v>
      </c>
    </row>
    <row r="1230" spans="1:3" x14ac:dyDescent="0.25">
      <c r="A1230" t="s">
        <v>1233</v>
      </c>
      <c r="B1230" t="str">
        <f>"00640524"</f>
        <v>00640524</v>
      </c>
      <c r="C1230" t="s">
        <v>6</v>
      </c>
    </row>
    <row r="1231" spans="1:3" x14ac:dyDescent="0.25">
      <c r="A1231" t="s">
        <v>1234</v>
      </c>
      <c r="B1231" t="str">
        <f>"01027839"</f>
        <v>01027839</v>
      </c>
      <c r="C1231" t="s">
        <v>6</v>
      </c>
    </row>
    <row r="1232" spans="1:3" x14ac:dyDescent="0.25">
      <c r="A1232" t="s">
        <v>1235</v>
      </c>
      <c r="B1232" t="str">
        <f>"01028861"</f>
        <v>01028861</v>
      </c>
      <c r="C1232" t="s">
        <v>15</v>
      </c>
    </row>
    <row r="1233" spans="1:3" x14ac:dyDescent="0.25">
      <c r="A1233" t="s">
        <v>1236</v>
      </c>
      <c r="B1233" t="str">
        <f>"201511020927"</f>
        <v>201511020927</v>
      </c>
      <c r="C1233" t="s">
        <v>6</v>
      </c>
    </row>
    <row r="1234" spans="1:3" x14ac:dyDescent="0.25">
      <c r="A1234" t="s">
        <v>1237</v>
      </c>
      <c r="B1234" t="str">
        <f>"01023353"</f>
        <v>01023353</v>
      </c>
      <c r="C1234" t="s">
        <v>19</v>
      </c>
    </row>
    <row r="1235" spans="1:3" x14ac:dyDescent="0.25">
      <c r="A1235" t="s">
        <v>1238</v>
      </c>
      <c r="B1235" t="str">
        <f>"201511033202"</f>
        <v>201511033202</v>
      </c>
      <c r="C1235" t="s">
        <v>6</v>
      </c>
    </row>
    <row r="1236" spans="1:3" x14ac:dyDescent="0.25">
      <c r="A1236" t="s">
        <v>1239</v>
      </c>
      <c r="B1236" t="str">
        <f>"00969640"</f>
        <v>00969640</v>
      </c>
      <c r="C1236" t="s">
        <v>39</v>
      </c>
    </row>
    <row r="1237" spans="1:3" x14ac:dyDescent="0.25">
      <c r="A1237" t="s">
        <v>1240</v>
      </c>
      <c r="B1237" t="str">
        <f>"00771562"</f>
        <v>00771562</v>
      </c>
      <c r="C1237" t="s">
        <v>19</v>
      </c>
    </row>
    <row r="1238" spans="1:3" x14ac:dyDescent="0.25">
      <c r="A1238" t="s">
        <v>1241</v>
      </c>
      <c r="B1238" t="str">
        <f>"00547491"</f>
        <v>00547491</v>
      </c>
      <c r="C1238" t="s">
        <v>6</v>
      </c>
    </row>
    <row r="1239" spans="1:3" x14ac:dyDescent="0.25">
      <c r="A1239" t="s">
        <v>1242</v>
      </c>
      <c r="B1239" t="str">
        <f>"00483509"</f>
        <v>00483509</v>
      </c>
      <c r="C1239" t="s">
        <v>19</v>
      </c>
    </row>
    <row r="1240" spans="1:3" x14ac:dyDescent="0.25">
      <c r="A1240" t="s">
        <v>1243</v>
      </c>
      <c r="B1240" t="str">
        <f>"00828715"</f>
        <v>00828715</v>
      </c>
      <c r="C1240" t="s">
        <v>6</v>
      </c>
    </row>
    <row r="1241" spans="1:3" x14ac:dyDescent="0.25">
      <c r="A1241" t="s">
        <v>1244</v>
      </c>
      <c r="B1241" t="str">
        <f>"01003705"</f>
        <v>01003705</v>
      </c>
      <c r="C1241" t="s">
        <v>6</v>
      </c>
    </row>
    <row r="1242" spans="1:3" x14ac:dyDescent="0.25">
      <c r="A1242" t="s">
        <v>1245</v>
      </c>
      <c r="B1242" t="str">
        <f>"00390758"</f>
        <v>00390758</v>
      </c>
      <c r="C1242" t="s">
        <v>19</v>
      </c>
    </row>
    <row r="1243" spans="1:3" x14ac:dyDescent="0.25">
      <c r="A1243" t="s">
        <v>1246</v>
      </c>
      <c r="B1243" t="str">
        <f>"01029804"</f>
        <v>01029804</v>
      </c>
      <c r="C1243" t="s">
        <v>6</v>
      </c>
    </row>
    <row r="1244" spans="1:3" x14ac:dyDescent="0.25">
      <c r="A1244" t="s">
        <v>1247</v>
      </c>
      <c r="B1244" t="str">
        <f>"00291197"</f>
        <v>00291197</v>
      </c>
      <c r="C1244" t="s">
        <v>6</v>
      </c>
    </row>
    <row r="1245" spans="1:3" x14ac:dyDescent="0.25">
      <c r="A1245" t="s">
        <v>1248</v>
      </c>
      <c r="B1245" t="str">
        <f>"00689574"</f>
        <v>00689574</v>
      </c>
      <c r="C1245" t="s">
        <v>6</v>
      </c>
    </row>
    <row r="1246" spans="1:3" x14ac:dyDescent="0.25">
      <c r="A1246" t="s">
        <v>1249</v>
      </c>
      <c r="B1246" t="str">
        <f>"00378161"</f>
        <v>00378161</v>
      </c>
      <c r="C1246" t="s">
        <v>6</v>
      </c>
    </row>
    <row r="1247" spans="1:3" x14ac:dyDescent="0.25">
      <c r="A1247" t="s">
        <v>1250</v>
      </c>
      <c r="B1247" t="str">
        <f>"01029148"</f>
        <v>01029148</v>
      </c>
      <c r="C1247" t="s">
        <v>6</v>
      </c>
    </row>
    <row r="1248" spans="1:3" x14ac:dyDescent="0.25">
      <c r="A1248" t="s">
        <v>1251</v>
      </c>
      <c r="B1248" t="str">
        <f>"01029016"</f>
        <v>01029016</v>
      </c>
      <c r="C1248" t="s">
        <v>15</v>
      </c>
    </row>
    <row r="1249" spans="1:3" x14ac:dyDescent="0.25">
      <c r="A1249" t="s">
        <v>1252</v>
      </c>
      <c r="B1249" t="str">
        <f>"00287401"</f>
        <v>00287401</v>
      </c>
      <c r="C1249" t="s">
        <v>6</v>
      </c>
    </row>
    <row r="1250" spans="1:3" x14ac:dyDescent="0.25">
      <c r="A1250" t="s">
        <v>1253</v>
      </c>
      <c r="B1250" t="str">
        <f>"201506002439"</f>
        <v>201506002439</v>
      </c>
      <c r="C1250" t="s">
        <v>6</v>
      </c>
    </row>
    <row r="1251" spans="1:3" x14ac:dyDescent="0.25">
      <c r="A1251" t="s">
        <v>1254</v>
      </c>
      <c r="B1251" t="str">
        <f>"00883819"</f>
        <v>00883819</v>
      </c>
      <c r="C1251" t="s">
        <v>6</v>
      </c>
    </row>
    <row r="1252" spans="1:3" x14ac:dyDescent="0.25">
      <c r="A1252" t="s">
        <v>1255</v>
      </c>
      <c r="B1252" t="str">
        <f>"01027790"</f>
        <v>01027790</v>
      </c>
      <c r="C1252" t="s">
        <v>75</v>
      </c>
    </row>
    <row r="1253" spans="1:3" x14ac:dyDescent="0.25">
      <c r="A1253" t="s">
        <v>1256</v>
      </c>
      <c r="B1253" t="str">
        <f>"01008586"</f>
        <v>01008586</v>
      </c>
      <c r="C1253" t="s">
        <v>6</v>
      </c>
    </row>
    <row r="1254" spans="1:3" x14ac:dyDescent="0.25">
      <c r="A1254" t="s">
        <v>1257</v>
      </c>
      <c r="B1254" t="str">
        <f>"01029408"</f>
        <v>01029408</v>
      </c>
      <c r="C1254" t="s">
        <v>6</v>
      </c>
    </row>
    <row r="1255" spans="1:3" x14ac:dyDescent="0.25">
      <c r="A1255" t="s">
        <v>1258</v>
      </c>
      <c r="B1255" t="str">
        <f>"01029546"</f>
        <v>01029546</v>
      </c>
      <c r="C1255" t="s">
        <v>39</v>
      </c>
    </row>
    <row r="1256" spans="1:3" x14ac:dyDescent="0.25">
      <c r="A1256" t="s">
        <v>1259</v>
      </c>
      <c r="B1256" t="str">
        <f>"01027437"</f>
        <v>01027437</v>
      </c>
      <c r="C1256" t="s">
        <v>15</v>
      </c>
    </row>
    <row r="1257" spans="1:3" x14ac:dyDescent="0.25">
      <c r="A1257" t="s">
        <v>1260</v>
      </c>
      <c r="B1257" t="str">
        <f>"01025442"</f>
        <v>01025442</v>
      </c>
      <c r="C1257" t="s">
        <v>6</v>
      </c>
    </row>
    <row r="1258" spans="1:3" x14ac:dyDescent="0.25">
      <c r="A1258" t="s">
        <v>1261</v>
      </c>
      <c r="B1258" t="str">
        <f>"01029699"</f>
        <v>01029699</v>
      </c>
      <c r="C1258" t="s">
        <v>6</v>
      </c>
    </row>
    <row r="1259" spans="1:3" x14ac:dyDescent="0.25">
      <c r="A1259" t="s">
        <v>1262</v>
      </c>
      <c r="B1259" t="str">
        <f>"201507001564"</f>
        <v>201507001564</v>
      </c>
      <c r="C1259" t="s">
        <v>6</v>
      </c>
    </row>
    <row r="1260" spans="1:3" x14ac:dyDescent="0.25">
      <c r="A1260" t="s">
        <v>1263</v>
      </c>
      <c r="B1260" t="str">
        <f>"01029275"</f>
        <v>01029275</v>
      </c>
      <c r="C1260" t="s">
        <v>6</v>
      </c>
    </row>
    <row r="1261" spans="1:3" x14ac:dyDescent="0.25">
      <c r="A1261" t="s">
        <v>1264</v>
      </c>
      <c r="B1261" t="str">
        <f>"00870334"</f>
        <v>00870334</v>
      </c>
      <c r="C1261" t="s">
        <v>6</v>
      </c>
    </row>
    <row r="1262" spans="1:3" x14ac:dyDescent="0.25">
      <c r="A1262" t="s">
        <v>1265</v>
      </c>
      <c r="B1262" t="str">
        <f>"01028666"</f>
        <v>01028666</v>
      </c>
      <c r="C1262" t="s">
        <v>6</v>
      </c>
    </row>
    <row r="1263" spans="1:3" x14ac:dyDescent="0.25">
      <c r="A1263" t="s">
        <v>1266</v>
      </c>
      <c r="B1263" t="str">
        <f>"00316745"</f>
        <v>00316745</v>
      </c>
      <c r="C1263" t="s">
        <v>6</v>
      </c>
    </row>
    <row r="1264" spans="1:3" x14ac:dyDescent="0.25">
      <c r="A1264" t="s">
        <v>1267</v>
      </c>
      <c r="B1264" t="str">
        <f>"01029396"</f>
        <v>01029396</v>
      </c>
      <c r="C1264" t="s">
        <v>19</v>
      </c>
    </row>
    <row r="1265" spans="1:3" x14ac:dyDescent="0.25">
      <c r="A1265" t="s">
        <v>1268</v>
      </c>
      <c r="B1265" t="str">
        <f>"00821262"</f>
        <v>00821262</v>
      </c>
      <c r="C1265" t="s">
        <v>15</v>
      </c>
    </row>
    <row r="1266" spans="1:3" x14ac:dyDescent="0.25">
      <c r="A1266" t="s">
        <v>1269</v>
      </c>
      <c r="B1266" t="str">
        <f>"00197598"</f>
        <v>00197598</v>
      </c>
      <c r="C1266" t="s">
        <v>6</v>
      </c>
    </row>
    <row r="1267" spans="1:3" x14ac:dyDescent="0.25">
      <c r="A1267" t="s">
        <v>1270</v>
      </c>
      <c r="B1267" t="str">
        <f>"00598017"</f>
        <v>00598017</v>
      </c>
      <c r="C1267" t="s">
        <v>6</v>
      </c>
    </row>
    <row r="1268" spans="1:3" x14ac:dyDescent="0.25">
      <c r="A1268" t="s">
        <v>1271</v>
      </c>
      <c r="B1268" t="str">
        <f>"00032320"</f>
        <v>00032320</v>
      </c>
      <c r="C1268" t="s">
        <v>6</v>
      </c>
    </row>
    <row r="1269" spans="1:3" x14ac:dyDescent="0.25">
      <c r="A1269" t="s">
        <v>1272</v>
      </c>
      <c r="B1269" t="str">
        <f>"00405536"</f>
        <v>00405536</v>
      </c>
      <c r="C1269" t="s">
        <v>6</v>
      </c>
    </row>
    <row r="1270" spans="1:3" x14ac:dyDescent="0.25">
      <c r="A1270" t="s">
        <v>1273</v>
      </c>
      <c r="B1270" t="str">
        <f>"01028740"</f>
        <v>01028740</v>
      </c>
      <c r="C1270" t="s">
        <v>6</v>
      </c>
    </row>
    <row r="1271" spans="1:3" x14ac:dyDescent="0.25">
      <c r="A1271" t="s">
        <v>1274</v>
      </c>
      <c r="B1271" t="str">
        <f>"00113982"</f>
        <v>00113982</v>
      </c>
      <c r="C1271" t="s">
        <v>6</v>
      </c>
    </row>
    <row r="1272" spans="1:3" x14ac:dyDescent="0.25">
      <c r="A1272" t="s">
        <v>1275</v>
      </c>
      <c r="B1272" t="str">
        <f>"00765878"</f>
        <v>00765878</v>
      </c>
      <c r="C1272" t="s">
        <v>6</v>
      </c>
    </row>
    <row r="1273" spans="1:3" x14ac:dyDescent="0.25">
      <c r="A1273" t="s">
        <v>1276</v>
      </c>
      <c r="B1273" t="str">
        <f>"00954601"</f>
        <v>00954601</v>
      </c>
      <c r="C1273" t="s">
        <v>6</v>
      </c>
    </row>
    <row r="1274" spans="1:3" x14ac:dyDescent="0.25">
      <c r="A1274" t="s">
        <v>1277</v>
      </c>
      <c r="B1274" t="str">
        <f>"01029469"</f>
        <v>01029469</v>
      </c>
      <c r="C1274" t="s">
        <v>6</v>
      </c>
    </row>
    <row r="1275" spans="1:3" x14ac:dyDescent="0.25">
      <c r="A1275" t="s">
        <v>1278</v>
      </c>
      <c r="B1275" t="str">
        <f>"01029530"</f>
        <v>01029530</v>
      </c>
      <c r="C1275" t="s">
        <v>6</v>
      </c>
    </row>
    <row r="1276" spans="1:3" x14ac:dyDescent="0.25">
      <c r="A1276" t="s">
        <v>1279</v>
      </c>
      <c r="B1276" t="str">
        <f>"01029636"</f>
        <v>01029636</v>
      </c>
      <c r="C1276" t="s">
        <v>15</v>
      </c>
    </row>
    <row r="1277" spans="1:3" x14ac:dyDescent="0.25">
      <c r="A1277" t="s">
        <v>1280</v>
      </c>
      <c r="B1277" t="str">
        <f>"201511019341"</f>
        <v>201511019341</v>
      </c>
      <c r="C1277" t="s">
        <v>6</v>
      </c>
    </row>
    <row r="1278" spans="1:3" x14ac:dyDescent="0.25">
      <c r="A1278" t="s">
        <v>1281</v>
      </c>
      <c r="B1278" t="str">
        <f>"00093041"</f>
        <v>00093041</v>
      </c>
      <c r="C1278" t="s">
        <v>6</v>
      </c>
    </row>
    <row r="1279" spans="1:3" x14ac:dyDescent="0.25">
      <c r="A1279" t="s">
        <v>1282</v>
      </c>
      <c r="B1279" t="str">
        <f>"01029512"</f>
        <v>01029512</v>
      </c>
      <c r="C1279" t="s">
        <v>6</v>
      </c>
    </row>
    <row r="1280" spans="1:3" x14ac:dyDescent="0.25">
      <c r="A1280" t="s">
        <v>1283</v>
      </c>
      <c r="B1280" t="str">
        <f>"00873277"</f>
        <v>00873277</v>
      </c>
      <c r="C1280" t="s">
        <v>6</v>
      </c>
    </row>
    <row r="1281" spans="1:3" x14ac:dyDescent="0.25">
      <c r="A1281" t="s">
        <v>1284</v>
      </c>
      <c r="B1281" t="str">
        <f>"00764034"</f>
        <v>00764034</v>
      </c>
      <c r="C1281" t="s">
        <v>6</v>
      </c>
    </row>
    <row r="1282" spans="1:3" x14ac:dyDescent="0.25">
      <c r="A1282" t="s">
        <v>1285</v>
      </c>
      <c r="B1282" t="str">
        <f>"01028952"</f>
        <v>01028952</v>
      </c>
      <c r="C1282" t="s">
        <v>6</v>
      </c>
    </row>
    <row r="1283" spans="1:3" x14ac:dyDescent="0.25">
      <c r="A1283" t="s">
        <v>1286</v>
      </c>
      <c r="B1283" t="str">
        <f>"00344736"</f>
        <v>00344736</v>
      </c>
      <c r="C1283" t="s">
        <v>6</v>
      </c>
    </row>
    <row r="1284" spans="1:3" x14ac:dyDescent="0.25">
      <c r="A1284" t="s">
        <v>1287</v>
      </c>
      <c r="B1284" t="str">
        <f>"200909000325"</f>
        <v>200909000325</v>
      </c>
      <c r="C1284" t="s">
        <v>6</v>
      </c>
    </row>
    <row r="1285" spans="1:3" x14ac:dyDescent="0.25">
      <c r="A1285" t="s">
        <v>1288</v>
      </c>
      <c r="B1285" t="str">
        <f>"00247698"</f>
        <v>00247698</v>
      </c>
      <c r="C1285" t="s">
        <v>19</v>
      </c>
    </row>
    <row r="1286" spans="1:3" x14ac:dyDescent="0.25">
      <c r="A1286" t="s">
        <v>1289</v>
      </c>
      <c r="B1286" t="str">
        <f>"01028926"</f>
        <v>01028926</v>
      </c>
      <c r="C1286" t="s">
        <v>6</v>
      </c>
    </row>
    <row r="1287" spans="1:3" x14ac:dyDescent="0.25">
      <c r="A1287" t="s">
        <v>1290</v>
      </c>
      <c r="B1287" t="str">
        <f>"00652910"</f>
        <v>00652910</v>
      </c>
      <c r="C1287" t="s">
        <v>6</v>
      </c>
    </row>
    <row r="1288" spans="1:3" x14ac:dyDescent="0.25">
      <c r="A1288" t="s">
        <v>1291</v>
      </c>
      <c r="B1288" t="str">
        <f>"01029826"</f>
        <v>01029826</v>
      </c>
      <c r="C1288" t="s">
        <v>6</v>
      </c>
    </row>
    <row r="1289" spans="1:3" x14ac:dyDescent="0.25">
      <c r="A1289" t="s">
        <v>1292</v>
      </c>
      <c r="B1289" t="str">
        <f>"00005968"</f>
        <v>00005968</v>
      </c>
      <c r="C1289" t="s">
        <v>6</v>
      </c>
    </row>
    <row r="1290" spans="1:3" x14ac:dyDescent="0.25">
      <c r="A1290" t="s">
        <v>1293</v>
      </c>
      <c r="B1290" t="str">
        <f>"01028831"</f>
        <v>01028831</v>
      </c>
      <c r="C1290" t="s">
        <v>6</v>
      </c>
    </row>
    <row r="1291" spans="1:3" x14ac:dyDescent="0.25">
      <c r="A1291" t="s">
        <v>1294</v>
      </c>
      <c r="B1291" t="str">
        <f>"00732547"</f>
        <v>00732547</v>
      </c>
      <c r="C1291" t="s">
        <v>6</v>
      </c>
    </row>
    <row r="1292" spans="1:3" x14ac:dyDescent="0.25">
      <c r="A1292" t="s">
        <v>1295</v>
      </c>
      <c r="B1292" t="str">
        <f>"00103423"</f>
        <v>00103423</v>
      </c>
      <c r="C1292" t="s">
        <v>6</v>
      </c>
    </row>
    <row r="1293" spans="1:3" x14ac:dyDescent="0.25">
      <c r="A1293" t="s">
        <v>1296</v>
      </c>
      <c r="B1293" t="str">
        <f>"01028118"</f>
        <v>01028118</v>
      </c>
      <c r="C1293" t="s">
        <v>19</v>
      </c>
    </row>
    <row r="1294" spans="1:3" x14ac:dyDescent="0.25">
      <c r="A1294" t="s">
        <v>1297</v>
      </c>
      <c r="B1294" t="str">
        <f>"00802382"</f>
        <v>00802382</v>
      </c>
      <c r="C1294" t="s">
        <v>6</v>
      </c>
    </row>
    <row r="1295" spans="1:3" x14ac:dyDescent="0.25">
      <c r="A1295" t="s">
        <v>1298</v>
      </c>
      <c r="B1295" t="str">
        <f>"200801001088"</f>
        <v>200801001088</v>
      </c>
      <c r="C1295" t="s">
        <v>19</v>
      </c>
    </row>
    <row r="1296" spans="1:3" x14ac:dyDescent="0.25">
      <c r="A1296" t="s">
        <v>1299</v>
      </c>
      <c r="B1296" t="str">
        <f>"01029521"</f>
        <v>01029521</v>
      </c>
      <c r="C1296" t="s">
        <v>6</v>
      </c>
    </row>
    <row r="1297" spans="1:3" x14ac:dyDescent="0.25">
      <c r="A1297" t="s">
        <v>1300</v>
      </c>
      <c r="B1297" t="str">
        <f>"01029574"</f>
        <v>01029574</v>
      </c>
      <c r="C1297" t="s">
        <v>6</v>
      </c>
    </row>
    <row r="1298" spans="1:3" x14ac:dyDescent="0.25">
      <c r="A1298" t="s">
        <v>1301</v>
      </c>
      <c r="B1298" t="str">
        <f>"00833282"</f>
        <v>00833282</v>
      </c>
      <c r="C1298" t="s">
        <v>6</v>
      </c>
    </row>
    <row r="1299" spans="1:3" x14ac:dyDescent="0.25">
      <c r="A1299" t="s">
        <v>1302</v>
      </c>
      <c r="B1299" t="str">
        <f>"00989793"</f>
        <v>00989793</v>
      </c>
      <c r="C1299" t="s">
        <v>6</v>
      </c>
    </row>
    <row r="1300" spans="1:3" x14ac:dyDescent="0.25">
      <c r="A1300" t="s">
        <v>1303</v>
      </c>
      <c r="B1300" t="str">
        <f>"00491683"</f>
        <v>00491683</v>
      </c>
      <c r="C1300" t="s">
        <v>6</v>
      </c>
    </row>
    <row r="1301" spans="1:3" x14ac:dyDescent="0.25">
      <c r="A1301" t="s">
        <v>1304</v>
      </c>
      <c r="B1301" t="str">
        <f>"201406014618"</f>
        <v>201406014618</v>
      </c>
      <c r="C1301" t="s">
        <v>6</v>
      </c>
    </row>
    <row r="1302" spans="1:3" x14ac:dyDescent="0.25">
      <c r="A1302" t="s">
        <v>1305</v>
      </c>
      <c r="B1302" t="str">
        <f>"01029647"</f>
        <v>01029647</v>
      </c>
      <c r="C1302" t="s">
        <v>15</v>
      </c>
    </row>
    <row r="1303" spans="1:3" x14ac:dyDescent="0.25">
      <c r="A1303" t="s">
        <v>1306</v>
      </c>
      <c r="B1303" t="str">
        <f>"00879461"</f>
        <v>00879461</v>
      </c>
      <c r="C1303" t="s">
        <v>6</v>
      </c>
    </row>
    <row r="1304" spans="1:3" x14ac:dyDescent="0.25">
      <c r="A1304" t="s">
        <v>1307</v>
      </c>
      <c r="B1304" t="str">
        <f>"00199647"</f>
        <v>00199647</v>
      </c>
      <c r="C1304" t="s">
        <v>6</v>
      </c>
    </row>
    <row r="1305" spans="1:3" x14ac:dyDescent="0.25">
      <c r="A1305" t="s">
        <v>1308</v>
      </c>
      <c r="B1305" t="str">
        <f>"00686124"</f>
        <v>00686124</v>
      </c>
      <c r="C1305" t="s">
        <v>6</v>
      </c>
    </row>
    <row r="1306" spans="1:3" x14ac:dyDescent="0.25">
      <c r="A1306" t="s">
        <v>1309</v>
      </c>
      <c r="B1306" t="str">
        <f>"00188120"</f>
        <v>00188120</v>
      </c>
      <c r="C1306" t="s">
        <v>6</v>
      </c>
    </row>
    <row r="1307" spans="1:3" x14ac:dyDescent="0.25">
      <c r="A1307" t="s">
        <v>1310</v>
      </c>
      <c r="B1307" t="str">
        <f>"00999898"</f>
        <v>00999898</v>
      </c>
      <c r="C1307" t="s">
        <v>6</v>
      </c>
    </row>
    <row r="1308" spans="1:3" x14ac:dyDescent="0.25">
      <c r="A1308" t="s">
        <v>1311</v>
      </c>
      <c r="B1308" t="str">
        <f>"00777558"</f>
        <v>00777558</v>
      </c>
      <c r="C1308" t="s">
        <v>6</v>
      </c>
    </row>
    <row r="1309" spans="1:3" x14ac:dyDescent="0.25">
      <c r="A1309" t="s">
        <v>1312</v>
      </c>
      <c r="B1309" t="str">
        <f>"01028775"</f>
        <v>01028775</v>
      </c>
      <c r="C1309" t="s">
        <v>6</v>
      </c>
    </row>
    <row r="1310" spans="1:3" x14ac:dyDescent="0.25">
      <c r="A1310" t="s">
        <v>1313</v>
      </c>
      <c r="B1310" t="str">
        <f>"01029626"</f>
        <v>01029626</v>
      </c>
      <c r="C1310" t="s">
        <v>6</v>
      </c>
    </row>
    <row r="1311" spans="1:3" x14ac:dyDescent="0.25">
      <c r="A1311" t="s">
        <v>1314</v>
      </c>
      <c r="B1311" t="str">
        <f>"01027964"</f>
        <v>01027964</v>
      </c>
      <c r="C1311" t="s">
        <v>6</v>
      </c>
    </row>
    <row r="1312" spans="1:3" x14ac:dyDescent="0.25">
      <c r="A1312" t="s">
        <v>1315</v>
      </c>
      <c r="B1312" t="str">
        <f>"00977514"</f>
        <v>00977514</v>
      </c>
      <c r="C1312" t="s">
        <v>6</v>
      </c>
    </row>
    <row r="1313" spans="1:3" x14ac:dyDescent="0.25">
      <c r="A1313" t="s">
        <v>1316</v>
      </c>
      <c r="B1313" t="str">
        <f>"01028559"</f>
        <v>01028559</v>
      </c>
      <c r="C1313" t="s">
        <v>6</v>
      </c>
    </row>
    <row r="1314" spans="1:3" x14ac:dyDescent="0.25">
      <c r="A1314" t="s">
        <v>1317</v>
      </c>
      <c r="B1314" t="str">
        <f>"01029729"</f>
        <v>01029729</v>
      </c>
      <c r="C1314" t="s">
        <v>6</v>
      </c>
    </row>
    <row r="1315" spans="1:3" x14ac:dyDescent="0.25">
      <c r="A1315" t="s">
        <v>1318</v>
      </c>
      <c r="B1315" t="str">
        <f>"00464632"</f>
        <v>00464632</v>
      </c>
      <c r="C1315" t="s">
        <v>6</v>
      </c>
    </row>
    <row r="1316" spans="1:3" x14ac:dyDescent="0.25">
      <c r="A1316" t="s">
        <v>1319</v>
      </c>
      <c r="B1316" t="str">
        <f>"00009362"</f>
        <v>00009362</v>
      </c>
      <c r="C1316" t="s">
        <v>6</v>
      </c>
    </row>
    <row r="1317" spans="1:3" x14ac:dyDescent="0.25">
      <c r="A1317" t="s">
        <v>1320</v>
      </c>
      <c r="B1317" t="str">
        <f>"01029220"</f>
        <v>01029220</v>
      </c>
      <c r="C1317" t="s">
        <v>6</v>
      </c>
    </row>
    <row r="1318" spans="1:3" x14ac:dyDescent="0.25">
      <c r="A1318" t="s">
        <v>1321</v>
      </c>
      <c r="B1318" t="str">
        <f>"00330714"</f>
        <v>00330714</v>
      </c>
      <c r="C1318" t="s">
        <v>6</v>
      </c>
    </row>
    <row r="1319" spans="1:3" x14ac:dyDescent="0.25">
      <c r="A1319" t="s">
        <v>1322</v>
      </c>
      <c r="B1319" t="str">
        <f>"00881774"</f>
        <v>00881774</v>
      </c>
      <c r="C1319" t="s">
        <v>6</v>
      </c>
    </row>
    <row r="1320" spans="1:3" x14ac:dyDescent="0.25">
      <c r="A1320" t="s">
        <v>1323</v>
      </c>
      <c r="B1320" t="str">
        <f>"00810332"</f>
        <v>00810332</v>
      </c>
      <c r="C1320" t="s">
        <v>6</v>
      </c>
    </row>
    <row r="1321" spans="1:3" x14ac:dyDescent="0.25">
      <c r="A1321" t="s">
        <v>1324</v>
      </c>
      <c r="B1321" t="str">
        <f>"01028931"</f>
        <v>01028931</v>
      </c>
      <c r="C1321" t="s">
        <v>15</v>
      </c>
    </row>
    <row r="1322" spans="1:3" x14ac:dyDescent="0.25">
      <c r="A1322" t="s">
        <v>1325</v>
      </c>
      <c r="B1322" t="str">
        <f>"00882869"</f>
        <v>00882869</v>
      </c>
      <c r="C1322" t="s">
        <v>6</v>
      </c>
    </row>
    <row r="1323" spans="1:3" x14ac:dyDescent="0.25">
      <c r="A1323" t="s">
        <v>1326</v>
      </c>
      <c r="B1323" t="str">
        <f>"00901735"</f>
        <v>00901735</v>
      </c>
      <c r="C1323" t="s">
        <v>6</v>
      </c>
    </row>
    <row r="1324" spans="1:3" x14ac:dyDescent="0.25">
      <c r="A1324" t="s">
        <v>1327</v>
      </c>
      <c r="B1324" t="str">
        <f>"01029815"</f>
        <v>01029815</v>
      </c>
      <c r="C1324" t="s">
        <v>6</v>
      </c>
    </row>
    <row r="1325" spans="1:3" x14ac:dyDescent="0.25">
      <c r="A1325" t="s">
        <v>1328</v>
      </c>
      <c r="B1325" t="str">
        <f>"01028604"</f>
        <v>01028604</v>
      </c>
      <c r="C1325" t="s">
        <v>6</v>
      </c>
    </row>
    <row r="1326" spans="1:3" x14ac:dyDescent="0.25">
      <c r="A1326" t="s">
        <v>1329</v>
      </c>
      <c r="B1326" t="str">
        <f>"00960657"</f>
        <v>00960657</v>
      </c>
      <c r="C1326" t="s">
        <v>6</v>
      </c>
    </row>
    <row r="1327" spans="1:3" x14ac:dyDescent="0.25">
      <c r="A1327" t="s">
        <v>1330</v>
      </c>
      <c r="B1327" t="str">
        <f>"00703993"</f>
        <v>00703993</v>
      </c>
      <c r="C1327" t="s">
        <v>6</v>
      </c>
    </row>
    <row r="1328" spans="1:3" x14ac:dyDescent="0.25">
      <c r="A1328" t="s">
        <v>1331</v>
      </c>
      <c r="B1328" t="str">
        <f>"00268213"</f>
        <v>00268213</v>
      </c>
      <c r="C1328" t="s">
        <v>6</v>
      </c>
    </row>
    <row r="1329" spans="1:3" x14ac:dyDescent="0.25">
      <c r="A1329" t="s">
        <v>1332</v>
      </c>
      <c r="B1329" t="str">
        <f>"00539241"</f>
        <v>00539241</v>
      </c>
      <c r="C1329" t="s">
        <v>6</v>
      </c>
    </row>
    <row r="1330" spans="1:3" x14ac:dyDescent="0.25">
      <c r="A1330" t="s">
        <v>1333</v>
      </c>
      <c r="B1330" t="str">
        <f>"00161665"</f>
        <v>00161665</v>
      </c>
      <c r="C1330" t="s">
        <v>6</v>
      </c>
    </row>
    <row r="1331" spans="1:3" x14ac:dyDescent="0.25">
      <c r="A1331" t="s">
        <v>1334</v>
      </c>
      <c r="B1331" t="str">
        <f>"00812757"</f>
        <v>00812757</v>
      </c>
      <c r="C1331" t="s">
        <v>6</v>
      </c>
    </row>
    <row r="1332" spans="1:3" x14ac:dyDescent="0.25">
      <c r="A1332" t="s">
        <v>1335</v>
      </c>
      <c r="B1332" t="str">
        <f>"01029645"</f>
        <v>01029645</v>
      </c>
      <c r="C1332" t="s">
        <v>39</v>
      </c>
    </row>
    <row r="1333" spans="1:3" x14ac:dyDescent="0.25">
      <c r="A1333" t="s">
        <v>1336</v>
      </c>
      <c r="B1333" t="str">
        <f>"01028122"</f>
        <v>01028122</v>
      </c>
      <c r="C1333" t="s">
        <v>6</v>
      </c>
    </row>
    <row r="1334" spans="1:3" x14ac:dyDescent="0.25">
      <c r="A1334" t="s">
        <v>1337</v>
      </c>
      <c r="B1334" t="str">
        <f>"00338350"</f>
        <v>00338350</v>
      </c>
      <c r="C1334" t="s">
        <v>6</v>
      </c>
    </row>
    <row r="1335" spans="1:3" x14ac:dyDescent="0.25">
      <c r="A1335" t="s">
        <v>1338</v>
      </c>
      <c r="B1335" t="str">
        <f>"00814851"</f>
        <v>00814851</v>
      </c>
      <c r="C1335" t="s">
        <v>6</v>
      </c>
    </row>
    <row r="1336" spans="1:3" x14ac:dyDescent="0.25">
      <c r="A1336" t="s">
        <v>1339</v>
      </c>
      <c r="B1336" t="str">
        <f>"00994162"</f>
        <v>00994162</v>
      </c>
      <c r="C1336" t="s">
        <v>6</v>
      </c>
    </row>
    <row r="1337" spans="1:3" x14ac:dyDescent="0.25">
      <c r="A1337" t="s">
        <v>1340</v>
      </c>
      <c r="B1337" t="str">
        <f>"01027753"</f>
        <v>01027753</v>
      </c>
      <c r="C1337" t="s">
        <v>6</v>
      </c>
    </row>
    <row r="1338" spans="1:3" x14ac:dyDescent="0.25">
      <c r="A1338" t="s">
        <v>1341</v>
      </c>
      <c r="B1338" t="str">
        <f>"01027619"</f>
        <v>01027619</v>
      </c>
      <c r="C1338" t="s">
        <v>19</v>
      </c>
    </row>
    <row r="1339" spans="1:3" x14ac:dyDescent="0.25">
      <c r="A1339" t="s">
        <v>1342</v>
      </c>
      <c r="B1339" t="str">
        <f>"00901042"</f>
        <v>00901042</v>
      </c>
      <c r="C1339" t="s">
        <v>6</v>
      </c>
    </row>
    <row r="1340" spans="1:3" x14ac:dyDescent="0.25">
      <c r="A1340" t="s">
        <v>1343</v>
      </c>
      <c r="B1340" t="str">
        <f>"200807000035"</f>
        <v>200807000035</v>
      </c>
      <c r="C1340" t="s">
        <v>6</v>
      </c>
    </row>
    <row r="1341" spans="1:3" x14ac:dyDescent="0.25">
      <c r="A1341" t="s">
        <v>1344</v>
      </c>
      <c r="B1341" t="str">
        <f>"00542867"</f>
        <v>00542867</v>
      </c>
      <c r="C1341" t="s">
        <v>6</v>
      </c>
    </row>
    <row r="1342" spans="1:3" x14ac:dyDescent="0.25">
      <c r="A1342" t="s">
        <v>1345</v>
      </c>
      <c r="B1342" t="str">
        <f>"00799182"</f>
        <v>00799182</v>
      </c>
      <c r="C1342" t="s">
        <v>15</v>
      </c>
    </row>
    <row r="1343" spans="1:3" x14ac:dyDescent="0.25">
      <c r="A1343" t="s">
        <v>1346</v>
      </c>
      <c r="B1343" t="str">
        <f>"00754091"</f>
        <v>00754091</v>
      </c>
      <c r="C1343" t="s">
        <v>1347</v>
      </c>
    </row>
    <row r="1344" spans="1:3" x14ac:dyDescent="0.25">
      <c r="A1344" t="s">
        <v>1348</v>
      </c>
      <c r="B1344" t="str">
        <f>"201304001270"</f>
        <v>201304001270</v>
      </c>
      <c r="C1344" t="s">
        <v>19</v>
      </c>
    </row>
    <row r="1345" spans="1:3" x14ac:dyDescent="0.25">
      <c r="A1345" t="s">
        <v>1349</v>
      </c>
      <c r="B1345" t="str">
        <f>"00487820"</f>
        <v>00487820</v>
      </c>
      <c r="C1345" t="s">
        <v>6</v>
      </c>
    </row>
    <row r="1346" spans="1:3" x14ac:dyDescent="0.25">
      <c r="A1346" t="s">
        <v>1350</v>
      </c>
      <c r="B1346" t="str">
        <f>"201511037057"</f>
        <v>201511037057</v>
      </c>
      <c r="C1346" t="s">
        <v>6</v>
      </c>
    </row>
    <row r="1347" spans="1:3" x14ac:dyDescent="0.25">
      <c r="A1347" t="s">
        <v>1351</v>
      </c>
      <c r="B1347" t="str">
        <f>"00508051"</f>
        <v>00508051</v>
      </c>
      <c r="C1347" t="s">
        <v>6</v>
      </c>
    </row>
    <row r="1348" spans="1:3" x14ac:dyDescent="0.25">
      <c r="A1348" t="s">
        <v>1352</v>
      </c>
      <c r="B1348" t="str">
        <f>"00092005"</f>
        <v>00092005</v>
      </c>
      <c r="C1348" t="s">
        <v>6</v>
      </c>
    </row>
    <row r="1349" spans="1:3" x14ac:dyDescent="0.25">
      <c r="A1349" t="s">
        <v>1353</v>
      </c>
      <c r="B1349" t="str">
        <f>"01029587"</f>
        <v>01029587</v>
      </c>
      <c r="C1349" t="s">
        <v>6</v>
      </c>
    </row>
    <row r="1350" spans="1:3" x14ac:dyDescent="0.25">
      <c r="A1350" t="s">
        <v>1354</v>
      </c>
      <c r="B1350" t="str">
        <f>"01027341"</f>
        <v>01027341</v>
      </c>
      <c r="C1350" t="s">
        <v>19</v>
      </c>
    </row>
    <row r="1351" spans="1:3" x14ac:dyDescent="0.25">
      <c r="A1351" t="s">
        <v>1355</v>
      </c>
      <c r="B1351" t="str">
        <f>"00624609"</f>
        <v>00624609</v>
      </c>
      <c r="C1351" t="s">
        <v>6</v>
      </c>
    </row>
    <row r="1352" spans="1:3" x14ac:dyDescent="0.25">
      <c r="A1352" t="s">
        <v>1356</v>
      </c>
      <c r="B1352" t="str">
        <f>"01029733"</f>
        <v>01029733</v>
      </c>
      <c r="C1352" t="s">
        <v>19</v>
      </c>
    </row>
    <row r="1353" spans="1:3" x14ac:dyDescent="0.25">
      <c r="A1353" t="s">
        <v>1357</v>
      </c>
      <c r="B1353" t="str">
        <f>"00443504"</f>
        <v>00443504</v>
      </c>
      <c r="C1353" t="s">
        <v>6</v>
      </c>
    </row>
    <row r="1354" spans="1:3" x14ac:dyDescent="0.25">
      <c r="A1354" t="s">
        <v>1358</v>
      </c>
      <c r="B1354" t="str">
        <f>"00230241"</f>
        <v>00230241</v>
      </c>
      <c r="C1354" t="s">
        <v>6</v>
      </c>
    </row>
    <row r="1355" spans="1:3" x14ac:dyDescent="0.25">
      <c r="A1355" t="s">
        <v>1359</v>
      </c>
      <c r="B1355" t="str">
        <f>"01029090"</f>
        <v>01029090</v>
      </c>
      <c r="C1355" t="s">
        <v>6</v>
      </c>
    </row>
    <row r="1356" spans="1:3" x14ac:dyDescent="0.25">
      <c r="A1356" t="s">
        <v>1360</v>
      </c>
      <c r="B1356" t="str">
        <f>"00561725"</f>
        <v>00561725</v>
      </c>
      <c r="C1356" t="s">
        <v>6</v>
      </c>
    </row>
    <row r="1357" spans="1:3" x14ac:dyDescent="0.25">
      <c r="A1357" t="s">
        <v>1361</v>
      </c>
      <c r="B1357" t="str">
        <f>"01029748"</f>
        <v>01029748</v>
      </c>
      <c r="C1357" t="s">
        <v>15</v>
      </c>
    </row>
    <row r="1358" spans="1:3" x14ac:dyDescent="0.25">
      <c r="A1358" t="s">
        <v>1362</v>
      </c>
      <c r="B1358" t="str">
        <f>"01028262"</f>
        <v>01028262</v>
      </c>
      <c r="C1358" t="s">
        <v>6</v>
      </c>
    </row>
    <row r="1359" spans="1:3" x14ac:dyDescent="0.25">
      <c r="A1359" t="s">
        <v>1363</v>
      </c>
      <c r="B1359" t="str">
        <f>"01029083"</f>
        <v>01029083</v>
      </c>
      <c r="C1359" t="s">
        <v>6</v>
      </c>
    </row>
    <row r="1360" spans="1:3" x14ac:dyDescent="0.25">
      <c r="A1360" t="s">
        <v>1364</v>
      </c>
      <c r="B1360" t="str">
        <f>"00541809"</f>
        <v>00541809</v>
      </c>
      <c r="C1360" t="s">
        <v>6</v>
      </c>
    </row>
    <row r="1361" spans="1:3" x14ac:dyDescent="0.25">
      <c r="A1361" t="s">
        <v>1365</v>
      </c>
      <c r="B1361" t="str">
        <f>"00663858"</f>
        <v>00663858</v>
      </c>
      <c r="C1361" t="s">
        <v>6</v>
      </c>
    </row>
    <row r="1362" spans="1:3" x14ac:dyDescent="0.25">
      <c r="A1362" t="s">
        <v>1366</v>
      </c>
      <c r="B1362" t="str">
        <f>"00477090"</f>
        <v>00477090</v>
      </c>
      <c r="C1362" t="s">
        <v>6</v>
      </c>
    </row>
    <row r="1363" spans="1:3" x14ac:dyDescent="0.25">
      <c r="A1363" t="s">
        <v>1367</v>
      </c>
      <c r="B1363" t="str">
        <f>"00469317"</f>
        <v>00469317</v>
      </c>
      <c r="C1363" t="s">
        <v>6</v>
      </c>
    </row>
    <row r="1364" spans="1:3" x14ac:dyDescent="0.25">
      <c r="A1364" t="s">
        <v>1368</v>
      </c>
      <c r="B1364" t="str">
        <f>"00794086"</f>
        <v>00794086</v>
      </c>
      <c r="C1364" t="s">
        <v>6</v>
      </c>
    </row>
    <row r="1365" spans="1:3" x14ac:dyDescent="0.25">
      <c r="A1365" t="s">
        <v>1369</v>
      </c>
      <c r="B1365" t="str">
        <f>"00540643"</f>
        <v>00540643</v>
      </c>
      <c r="C1365" t="s">
        <v>6</v>
      </c>
    </row>
    <row r="1366" spans="1:3" x14ac:dyDescent="0.25">
      <c r="A1366" t="s">
        <v>1370</v>
      </c>
      <c r="B1366" t="str">
        <f>"00288951"</f>
        <v>00288951</v>
      </c>
      <c r="C1366" t="s">
        <v>6</v>
      </c>
    </row>
    <row r="1367" spans="1:3" x14ac:dyDescent="0.25">
      <c r="A1367" t="s">
        <v>1371</v>
      </c>
      <c r="B1367" t="str">
        <f>"00878599"</f>
        <v>00878599</v>
      </c>
      <c r="C1367" t="s">
        <v>6</v>
      </c>
    </row>
    <row r="1368" spans="1:3" x14ac:dyDescent="0.25">
      <c r="A1368" t="s">
        <v>1372</v>
      </c>
      <c r="B1368" t="str">
        <f>"00838712"</f>
        <v>00838712</v>
      </c>
      <c r="C1368" t="s">
        <v>6</v>
      </c>
    </row>
    <row r="1369" spans="1:3" x14ac:dyDescent="0.25">
      <c r="A1369" t="s">
        <v>1373</v>
      </c>
      <c r="B1369" t="str">
        <f>"00454832"</f>
        <v>00454832</v>
      </c>
      <c r="C1369" t="s">
        <v>6</v>
      </c>
    </row>
    <row r="1370" spans="1:3" x14ac:dyDescent="0.25">
      <c r="A1370" t="s">
        <v>1374</v>
      </c>
      <c r="B1370" t="str">
        <f>"00143079"</f>
        <v>00143079</v>
      </c>
      <c r="C1370" t="s">
        <v>19</v>
      </c>
    </row>
    <row r="1371" spans="1:3" x14ac:dyDescent="0.25">
      <c r="A1371" t="s">
        <v>1375</v>
      </c>
      <c r="B1371" t="str">
        <f>"00213239"</f>
        <v>00213239</v>
      </c>
      <c r="C1371" t="s">
        <v>6</v>
      </c>
    </row>
    <row r="1372" spans="1:3" x14ac:dyDescent="0.25">
      <c r="A1372" t="s">
        <v>1376</v>
      </c>
      <c r="B1372" t="str">
        <f>"201410007038"</f>
        <v>201410007038</v>
      </c>
      <c r="C1372" t="s">
        <v>19</v>
      </c>
    </row>
    <row r="1373" spans="1:3" x14ac:dyDescent="0.25">
      <c r="A1373" t="s">
        <v>1377</v>
      </c>
      <c r="B1373" t="str">
        <f>"01029513"</f>
        <v>01029513</v>
      </c>
      <c r="C1373" t="s">
        <v>75</v>
      </c>
    </row>
    <row r="1374" spans="1:3" x14ac:dyDescent="0.25">
      <c r="A1374" t="s">
        <v>1378</v>
      </c>
      <c r="B1374" t="str">
        <f>"01029523"</f>
        <v>01029523</v>
      </c>
      <c r="C1374" t="s">
        <v>15</v>
      </c>
    </row>
    <row r="1375" spans="1:3" x14ac:dyDescent="0.25">
      <c r="A1375" t="s">
        <v>1379</v>
      </c>
      <c r="B1375" t="str">
        <f>"01017248"</f>
        <v>01017248</v>
      </c>
      <c r="C1375" t="s">
        <v>19</v>
      </c>
    </row>
    <row r="1376" spans="1:3" x14ac:dyDescent="0.25">
      <c r="A1376" t="s">
        <v>1380</v>
      </c>
      <c r="B1376" t="str">
        <f>"00472375"</f>
        <v>00472375</v>
      </c>
      <c r="C1376" t="s">
        <v>6</v>
      </c>
    </row>
    <row r="1377" spans="1:3" x14ac:dyDescent="0.25">
      <c r="A1377" t="s">
        <v>1381</v>
      </c>
      <c r="B1377" t="str">
        <f>"00993085"</f>
        <v>00993085</v>
      </c>
      <c r="C1377" t="s">
        <v>6</v>
      </c>
    </row>
    <row r="1378" spans="1:3" x14ac:dyDescent="0.25">
      <c r="A1378" t="s">
        <v>1382</v>
      </c>
      <c r="B1378" t="str">
        <f>"01028363"</f>
        <v>01028363</v>
      </c>
      <c r="C1378" t="s">
        <v>6</v>
      </c>
    </row>
    <row r="1379" spans="1:3" x14ac:dyDescent="0.25">
      <c r="A1379" t="s">
        <v>1383</v>
      </c>
      <c r="B1379" t="str">
        <f>"01028477"</f>
        <v>01028477</v>
      </c>
      <c r="C1379" t="s">
        <v>6</v>
      </c>
    </row>
    <row r="1380" spans="1:3" x14ac:dyDescent="0.25">
      <c r="A1380" t="s">
        <v>1384</v>
      </c>
      <c r="B1380" t="str">
        <f>"201511005120"</f>
        <v>201511005120</v>
      </c>
      <c r="C1380" t="s">
        <v>6</v>
      </c>
    </row>
    <row r="1381" spans="1:3" x14ac:dyDescent="0.25">
      <c r="A1381" t="s">
        <v>1385</v>
      </c>
      <c r="B1381" t="str">
        <f>"01029856"</f>
        <v>01029856</v>
      </c>
      <c r="C1381" t="s">
        <v>19</v>
      </c>
    </row>
    <row r="1382" spans="1:3" x14ac:dyDescent="0.25">
      <c r="A1382" t="s">
        <v>1386</v>
      </c>
      <c r="B1382" t="str">
        <f>"00914532"</f>
        <v>00914532</v>
      </c>
      <c r="C1382" t="s">
        <v>6</v>
      </c>
    </row>
    <row r="1383" spans="1:3" x14ac:dyDescent="0.25">
      <c r="A1383" t="s">
        <v>1387</v>
      </c>
      <c r="B1383" t="str">
        <f>"00540591"</f>
        <v>00540591</v>
      </c>
      <c r="C1383" t="s">
        <v>6</v>
      </c>
    </row>
    <row r="1384" spans="1:3" x14ac:dyDescent="0.25">
      <c r="A1384" t="s">
        <v>1388</v>
      </c>
      <c r="B1384" t="str">
        <f>"00802482"</f>
        <v>00802482</v>
      </c>
      <c r="C1384" t="s">
        <v>19</v>
      </c>
    </row>
    <row r="1385" spans="1:3" x14ac:dyDescent="0.25">
      <c r="A1385" t="s">
        <v>1389</v>
      </c>
      <c r="B1385" t="str">
        <f>"201604002249"</f>
        <v>201604002249</v>
      </c>
      <c r="C1385" t="s">
        <v>6</v>
      </c>
    </row>
    <row r="1386" spans="1:3" x14ac:dyDescent="0.25">
      <c r="A1386" t="s">
        <v>1390</v>
      </c>
      <c r="B1386" t="str">
        <f>"00919644"</f>
        <v>00919644</v>
      </c>
      <c r="C1386" t="s">
        <v>6</v>
      </c>
    </row>
    <row r="1387" spans="1:3" x14ac:dyDescent="0.25">
      <c r="A1387" t="s">
        <v>1391</v>
      </c>
      <c r="B1387" t="str">
        <f>"01028267"</f>
        <v>01028267</v>
      </c>
      <c r="C1387" t="s">
        <v>6</v>
      </c>
    </row>
    <row r="1388" spans="1:3" x14ac:dyDescent="0.25">
      <c r="A1388" t="s">
        <v>1392</v>
      </c>
      <c r="B1388" t="str">
        <f>"201410007579"</f>
        <v>201410007579</v>
      </c>
      <c r="C1388" t="s">
        <v>6</v>
      </c>
    </row>
    <row r="1389" spans="1:3" x14ac:dyDescent="0.25">
      <c r="A1389" t="s">
        <v>1393</v>
      </c>
      <c r="B1389" t="str">
        <f>"200801006553"</f>
        <v>200801006553</v>
      </c>
      <c r="C1389" t="s">
        <v>19</v>
      </c>
    </row>
    <row r="1390" spans="1:3" x14ac:dyDescent="0.25">
      <c r="A1390" t="s">
        <v>1394</v>
      </c>
      <c r="B1390" t="str">
        <f>"00335450"</f>
        <v>00335450</v>
      </c>
      <c r="C1390" t="s">
        <v>6</v>
      </c>
    </row>
    <row r="1391" spans="1:3" x14ac:dyDescent="0.25">
      <c r="A1391" t="s">
        <v>1395</v>
      </c>
      <c r="B1391" t="str">
        <f>"01027990"</f>
        <v>01027990</v>
      </c>
      <c r="C1391" t="s">
        <v>6</v>
      </c>
    </row>
    <row r="1392" spans="1:3" x14ac:dyDescent="0.25">
      <c r="A1392" t="s">
        <v>1396</v>
      </c>
      <c r="B1392" t="str">
        <f>"00998778"</f>
        <v>00998778</v>
      </c>
      <c r="C1392" t="s">
        <v>6</v>
      </c>
    </row>
    <row r="1393" spans="1:3" x14ac:dyDescent="0.25">
      <c r="A1393" t="s">
        <v>1397</v>
      </c>
      <c r="B1393" t="str">
        <f>"00632861"</f>
        <v>00632861</v>
      </c>
      <c r="C1393" t="s">
        <v>6</v>
      </c>
    </row>
    <row r="1394" spans="1:3" x14ac:dyDescent="0.25">
      <c r="A1394" t="s">
        <v>1398</v>
      </c>
      <c r="B1394" t="str">
        <f>"01028006"</f>
        <v>01028006</v>
      </c>
      <c r="C1394" t="s">
        <v>6</v>
      </c>
    </row>
    <row r="1395" spans="1:3" x14ac:dyDescent="0.25">
      <c r="A1395" t="s">
        <v>1399</v>
      </c>
      <c r="B1395" t="str">
        <f>"00161018"</f>
        <v>00161018</v>
      </c>
      <c r="C1395" t="s">
        <v>6</v>
      </c>
    </row>
    <row r="1396" spans="1:3" x14ac:dyDescent="0.25">
      <c r="A1396" t="s">
        <v>1400</v>
      </c>
      <c r="B1396" t="str">
        <f>"00155344"</f>
        <v>00155344</v>
      </c>
      <c r="C1396" t="s">
        <v>6</v>
      </c>
    </row>
    <row r="1397" spans="1:3" x14ac:dyDescent="0.25">
      <c r="A1397" t="s">
        <v>1401</v>
      </c>
      <c r="B1397" t="str">
        <f>"00869924"</f>
        <v>00869924</v>
      </c>
      <c r="C1397" t="s">
        <v>6</v>
      </c>
    </row>
    <row r="1398" spans="1:3" x14ac:dyDescent="0.25">
      <c r="A1398" t="s">
        <v>1402</v>
      </c>
      <c r="B1398" t="str">
        <f>"00944253"</f>
        <v>00944253</v>
      </c>
      <c r="C1398" t="s">
        <v>6</v>
      </c>
    </row>
    <row r="1399" spans="1:3" x14ac:dyDescent="0.25">
      <c r="A1399" t="s">
        <v>1403</v>
      </c>
      <c r="B1399" t="str">
        <f>"00430328"</f>
        <v>00430328</v>
      </c>
      <c r="C1399" t="s">
        <v>6</v>
      </c>
    </row>
    <row r="1400" spans="1:3" x14ac:dyDescent="0.25">
      <c r="A1400" t="s">
        <v>1404</v>
      </c>
      <c r="B1400" t="str">
        <f>"00272394"</f>
        <v>00272394</v>
      </c>
      <c r="C1400" t="s">
        <v>6</v>
      </c>
    </row>
    <row r="1401" spans="1:3" x14ac:dyDescent="0.25">
      <c r="A1401" t="s">
        <v>1405</v>
      </c>
      <c r="B1401" t="str">
        <f>"00862439"</f>
        <v>00862439</v>
      </c>
      <c r="C1401" t="s">
        <v>6</v>
      </c>
    </row>
    <row r="1402" spans="1:3" x14ac:dyDescent="0.25">
      <c r="A1402" t="s">
        <v>1406</v>
      </c>
      <c r="B1402" t="str">
        <f>"201511018297"</f>
        <v>201511018297</v>
      </c>
      <c r="C1402" t="s">
        <v>6</v>
      </c>
    </row>
    <row r="1403" spans="1:3" x14ac:dyDescent="0.25">
      <c r="A1403" t="s">
        <v>1407</v>
      </c>
      <c r="B1403" t="str">
        <f>"00436089"</f>
        <v>00436089</v>
      </c>
      <c r="C1403" t="s">
        <v>6</v>
      </c>
    </row>
    <row r="1404" spans="1:3" x14ac:dyDescent="0.25">
      <c r="A1404" t="s">
        <v>1408</v>
      </c>
      <c r="B1404" t="str">
        <f>"00951010"</f>
        <v>00951010</v>
      </c>
      <c r="C1404" t="s">
        <v>6</v>
      </c>
    </row>
    <row r="1405" spans="1:3" x14ac:dyDescent="0.25">
      <c r="A1405" t="s">
        <v>1409</v>
      </c>
      <c r="B1405" t="str">
        <f>"01028111"</f>
        <v>01028111</v>
      </c>
      <c r="C1405" t="s">
        <v>19</v>
      </c>
    </row>
    <row r="1406" spans="1:3" x14ac:dyDescent="0.25">
      <c r="A1406" t="s">
        <v>1410</v>
      </c>
      <c r="B1406" t="str">
        <f>"00160625"</f>
        <v>00160625</v>
      </c>
      <c r="C1406" t="s">
        <v>6</v>
      </c>
    </row>
    <row r="1407" spans="1:3" x14ac:dyDescent="0.25">
      <c r="A1407" t="s">
        <v>1411</v>
      </c>
      <c r="B1407" t="str">
        <f>"201507003313"</f>
        <v>201507003313</v>
      </c>
      <c r="C1407" t="s">
        <v>15</v>
      </c>
    </row>
    <row r="1408" spans="1:3" x14ac:dyDescent="0.25">
      <c r="A1408" t="s">
        <v>1412</v>
      </c>
      <c r="B1408" t="str">
        <f>"01029644"</f>
        <v>01029644</v>
      </c>
      <c r="C1408" t="s">
        <v>6</v>
      </c>
    </row>
    <row r="1409" spans="1:3" x14ac:dyDescent="0.25">
      <c r="A1409" t="s">
        <v>1413</v>
      </c>
      <c r="B1409" t="str">
        <f>"00658590"</f>
        <v>00658590</v>
      </c>
      <c r="C1409" t="s">
        <v>19</v>
      </c>
    </row>
    <row r="1410" spans="1:3" x14ac:dyDescent="0.25">
      <c r="A1410" t="s">
        <v>1414</v>
      </c>
      <c r="B1410" t="str">
        <f>"00638751"</f>
        <v>00638751</v>
      </c>
      <c r="C1410" t="s">
        <v>6</v>
      </c>
    </row>
    <row r="1411" spans="1:3" x14ac:dyDescent="0.25">
      <c r="A1411" t="s">
        <v>1415</v>
      </c>
      <c r="B1411" t="str">
        <f>"01028017"</f>
        <v>01028017</v>
      </c>
      <c r="C1411" t="s">
        <v>6</v>
      </c>
    </row>
    <row r="1412" spans="1:3" x14ac:dyDescent="0.25">
      <c r="A1412" t="s">
        <v>1416</v>
      </c>
      <c r="B1412" t="str">
        <f>"01028581"</f>
        <v>01028581</v>
      </c>
      <c r="C1412" t="s">
        <v>15</v>
      </c>
    </row>
    <row r="1413" spans="1:3" x14ac:dyDescent="0.25">
      <c r="A1413" t="s">
        <v>1417</v>
      </c>
      <c r="B1413" t="str">
        <f>"00411467"</f>
        <v>00411467</v>
      </c>
      <c r="C1413" t="s">
        <v>19</v>
      </c>
    </row>
    <row r="1414" spans="1:3" x14ac:dyDescent="0.25">
      <c r="A1414" t="s">
        <v>1418</v>
      </c>
      <c r="B1414" t="str">
        <f>"00826594"</f>
        <v>00826594</v>
      </c>
      <c r="C1414" t="s">
        <v>15</v>
      </c>
    </row>
    <row r="1415" spans="1:3" x14ac:dyDescent="0.25">
      <c r="A1415" t="s">
        <v>1419</v>
      </c>
      <c r="B1415" t="str">
        <f>"201511017518"</f>
        <v>201511017518</v>
      </c>
      <c r="C1415" t="s">
        <v>6</v>
      </c>
    </row>
    <row r="1416" spans="1:3" x14ac:dyDescent="0.25">
      <c r="A1416" t="s">
        <v>1420</v>
      </c>
      <c r="B1416" t="str">
        <f>"00863813"</f>
        <v>00863813</v>
      </c>
      <c r="C1416" t="s">
        <v>6</v>
      </c>
    </row>
    <row r="1417" spans="1:3" x14ac:dyDescent="0.25">
      <c r="A1417" t="s">
        <v>1421</v>
      </c>
      <c r="B1417" t="str">
        <f>"00150412"</f>
        <v>00150412</v>
      </c>
      <c r="C1417" t="s">
        <v>6</v>
      </c>
    </row>
    <row r="1418" spans="1:3" x14ac:dyDescent="0.25">
      <c r="A1418" t="s">
        <v>1422</v>
      </c>
      <c r="B1418" t="str">
        <f>"01002248"</f>
        <v>01002248</v>
      </c>
      <c r="C1418" t="s">
        <v>6</v>
      </c>
    </row>
    <row r="1419" spans="1:3" x14ac:dyDescent="0.25">
      <c r="A1419" t="s">
        <v>1423</v>
      </c>
      <c r="B1419" t="str">
        <f>"00199046"</f>
        <v>00199046</v>
      </c>
      <c r="C1419" t="s">
        <v>6</v>
      </c>
    </row>
    <row r="1420" spans="1:3" x14ac:dyDescent="0.25">
      <c r="A1420" t="s">
        <v>1424</v>
      </c>
      <c r="B1420" t="str">
        <f>"00446537"</f>
        <v>00446537</v>
      </c>
      <c r="C1420" t="s">
        <v>6</v>
      </c>
    </row>
    <row r="1421" spans="1:3" x14ac:dyDescent="0.25">
      <c r="A1421" t="s">
        <v>1425</v>
      </c>
      <c r="B1421" t="str">
        <f>"01012680"</f>
        <v>01012680</v>
      </c>
      <c r="C1421" t="s">
        <v>6</v>
      </c>
    </row>
    <row r="1422" spans="1:3" x14ac:dyDescent="0.25">
      <c r="A1422" t="s">
        <v>1426</v>
      </c>
      <c r="B1422" t="str">
        <f>"01028166"</f>
        <v>01028166</v>
      </c>
      <c r="C1422" t="s">
        <v>19</v>
      </c>
    </row>
    <row r="1423" spans="1:3" x14ac:dyDescent="0.25">
      <c r="A1423" t="s">
        <v>1427</v>
      </c>
      <c r="B1423" t="str">
        <f>"00576587"</f>
        <v>00576587</v>
      </c>
      <c r="C1423" t="s">
        <v>6</v>
      </c>
    </row>
    <row r="1424" spans="1:3" x14ac:dyDescent="0.25">
      <c r="A1424" t="s">
        <v>1428</v>
      </c>
      <c r="B1424" t="str">
        <f>"00983732"</f>
        <v>00983732</v>
      </c>
      <c r="C1424" t="s">
        <v>39</v>
      </c>
    </row>
    <row r="1425" spans="1:3" x14ac:dyDescent="0.25">
      <c r="A1425" t="s">
        <v>1429</v>
      </c>
      <c r="B1425" t="str">
        <f>"01029206"</f>
        <v>01029206</v>
      </c>
      <c r="C1425" t="s">
        <v>6</v>
      </c>
    </row>
    <row r="1426" spans="1:3" x14ac:dyDescent="0.25">
      <c r="A1426" t="s">
        <v>1430</v>
      </c>
      <c r="B1426" t="str">
        <f>"01029336"</f>
        <v>01029336</v>
      </c>
      <c r="C1426" t="s">
        <v>15</v>
      </c>
    </row>
    <row r="1427" spans="1:3" x14ac:dyDescent="0.25">
      <c r="A1427" t="s">
        <v>1431</v>
      </c>
      <c r="B1427" t="str">
        <f>"01029343"</f>
        <v>01029343</v>
      </c>
      <c r="C1427" t="s">
        <v>6</v>
      </c>
    </row>
    <row r="1428" spans="1:3" x14ac:dyDescent="0.25">
      <c r="A1428" t="s">
        <v>1432</v>
      </c>
      <c r="B1428" t="str">
        <f>"01029100"</f>
        <v>01029100</v>
      </c>
      <c r="C1428" t="s">
        <v>6</v>
      </c>
    </row>
    <row r="1429" spans="1:3" x14ac:dyDescent="0.25">
      <c r="A1429" t="s">
        <v>1433</v>
      </c>
      <c r="B1429" t="str">
        <f>"00347198"</f>
        <v>00347198</v>
      </c>
      <c r="C1429" t="s">
        <v>19</v>
      </c>
    </row>
    <row r="1430" spans="1:3" x14ac:dyDescent="0.25">
      <c r="A1430" t="s">
        <v>1434</v>
      </c>
      <c r="B1430" t="str">
        <f>"00787219"</f>
        <v>00787219</v>
      </c>
      <c r="C1430" t="s">
        <v>6</v>
      </c>
    </row>
    <row r="1431" spans="1:3" x14ac:dyDescent="0.25">
      <c r="A1431" t="s">
        <v>1435</v>
      </c>
      <c r="B1431" t="str">
        <f>"00366462"</f>
        <v>00366462</v>
      </c>
      <c r="C1431" t="s">
        <v>6</v>
      </c>
    </row>
    <row r="1432" spans="1:3" x14ac:dyDescent="0.25">
      <c r="A1432" t="s">
        <v>1436</v>
      </c>
      <c r="B1432" t="str">
        <f>"00743695"</f>
        <v>00743695</v>
      </c>
      <c r="C1432" t="s">
        <v>6</v>
      </c>
    </row>
    <row r="1433" spans="1:3" x14ac:dyDescent="0.25">
      <c r="A1433" t="s">
        <v>1437</v>
      </c>
      <c r="B1433" t="str">
        <f>"00985199"</f>
        <v>00985199</v>
      </c>
      <c r="C1433" t="s">
        <v>15</v>
      </c>
    </row>
    <row r="1434" spans="1:3" x14ac:dyDescent="0.25">
      <c r="A1434" t="s">
        <v>1438</v>
      </c>
      <c r="B1434" t="str">
        <f>"01029753"</f>
        <v>01029753</v>
      </c>
      <c r="C1434" t="s">
        <v>6</v>
      </c>
    </row>
    <row r="1435" spans="1:3" x14ac:dyDescent="0.25">
      <c r="A1435" t="s">
        <v>1439</v>
      </c>
      <c r="B1435" t="str">
        <f>"01029752"</f>
        <v>01029752</v>
      </c>
      <c r="C1435" t="s">
        <v>15</v>
      </c>
    </row>
    <row r="1436" spans="1:3" x14ac:dyDescent="0.25">
      <c r="A1436" t="s">
        <v>1440</v>
      </c>
      <c r="B1436" t="str">
        <f>"00069909"</f>
        <v>00069909</v>
      </c>
      <c r="C1436" t="s">
        <v>6</v>
      </c>
    </row>
    <row r="1437" spans="1:3" x14ac:dyDescent="0.25">
      <c r="A1437" t="s">
        <v>1441</v>
      </c>
      <c r="B1437" t="str">
        <f>"201406012576"</f>
        <v>201406012576</v>
      </c>
      <c r="C1437" t="s">
        <v>6</v>
      </c>
    </row>
    <row r="1438" spans="1:3" x14ac:dyDescent="0.25">
      <c r="A1438" t="s">
        <v>1442</v>
      </c>
      <c r="B1438" t="str">
        <f>"01028893"</f>
        <v>01028893</v>
      </c>
      <c r="C1438" t="s">
        <v>6</v>
      </c>
    </row>
    <row r="1439" spans="1:3" x14ac:dyDescent="0.25">
      <c r="A1439" t="s">
        <v>1443</v>
      </c>
      <c r="B1439" t="str">
        <f>"00630056"</f>
        <v>00630056</v>
      </c>
      <c r="C1439" t="s">
        <v>6</v>
      </c>
    </row>
    <row r="1440" spans="1:3" x14ac:dyDescent="0.25">
      <c r="A1440" t="s">
        <v>1444</v>
      </c>
      <c r="B1440" t="str">
        <f>"00583097"</f>
        <v>00583097</v>
      </c>
      <c r="C1440" t="s">
        <v>6</v>
      </c>
    </row>
    <row r="1441" spans="1:3" x14ac:dyDescent="0.25">
      <c r="A1441" t="s">
        <v>1445</v>
      </c>
      <c r="B1441" t="str">
        <f>"01029299"</f>
        <v>01029299</v>
      </c>
      <c r="C1441" t="s">
        <v>6</v>
      </c>
    </row>
    <row r="1442" spans="1:3" x14ac:dyDescent="0.25">
      <c r="A1442" t="s">
        <v>1446</v>
      </c>
      <c r="B1442" t="str">
        <f>"00738056"</f>
        <v>00738056</v>
      </c>
      <c r="C1442" t="s">
        <v>15</v>
      </c>
    </row>
    <row r="1443" spans="1:3" x14ac:dyDescent="0.25">
      <c r="A1443" t="s">
        <v>1447</v>
      </c>
      <c r="B1443" t="str">
        <f>"01029015"</f>
        <v>01029015</v>
      </c>
      <c r="C1443" t="s">
        <v>6</v>
      </c>
    </row>
    <row r="1444" spans="1:3" x14ac:dyDescent="0.25">
      <c r="A1444" t="s">
        <v>1448</v>
      </c>
      <c r="B1444" t="str">
        <f>"00931734"</f>
        <v>00931734</v>
      </c>
      <c r="C1444" t="s">
        <v>6</v>
      </c>
    </row>
    <row r="1445" spans="1:3" x14ac:dyDescent="0.25">
      <c r="A1445" t="s">
        <v>1449</v>
      </c>
      <c r="B1445" t="str">
        <f>"00951745"</f>
        <v>00951745</v>
      </c>
      <c r="C1445" t="s">
        <v>6</v>
      </c>
    </row>
    <row r="1446" spans="1:3" x14ac:dyDescent="0.25">
      <c r="A1446" t="s">
        <v>1450</v>
      </c>
      <c r="B1446" t="str">
        <f>"00956909"</f>
        <v>00956909</v>
      </c>
      <c r="C1446" t="s">
        <v>6</v>
      </c>
    </row>
    <row r="1447" spans="1:3" x14ac:dyDescent="0.25">
      <c r="A1447" t="s">
        <v>1451</v>
      </c>
      <c r="B1447" t="str">
        <f>"00369331"</f>
        <v>00369331</v>
      </c>
      <c r="C1447" t="s">
        <v>6</v>
      </c>
    </row>
    <row r="1448" spans="1:3" x14ac:dyDescent="0.25">
      <c r="A1448" t="s">
        <v>1452</v>
      </c>
      <c r="B1448" t="str">
        <f>"200911000160"</f>
        <v>200911000160</v>
      </c>
      <c r="C1448" t="s">
        <v>6</v>
      </c>
    </row>
    <row r="1449" spans="1:3" x14ac:dyDescent="0.25">
      <c r="A1449" t="s">
        <v>1453</v>
      </c>
      <c r="B1449" t="str">
        <f>"01027888"</f>
        <v>01027888</v>
      </c>
      <c r="C1449" t="s">
        <v>6</v>
      </c>
    </row>
    <row r="1450" spans="1:3" x14ac:dyDescent="0.25">
      <c r="A1450" t="s">
        <v>1454</v>
      </c>
      <c r="B1450" t="str">
        <f>"00654163"</f>
        <v>00654163</v>
      </c>
      <c r="C1450" t="s">
        <v>15</v>
      </c>
    </row>
    <row r="1451" spans="1:3" x14ac:dyDescent="0.25">
      <c r="A1451" t="s">
        <v>1455</v>
      </c>
      <c r="B1451" t="str">
        <f>"01028012"</f>
        <v>01028012</v>
      </c>
      <c r="C1451" t="s">
        <v>19</v>
      </c>
    </row>
    <row r="1452" spans="1:3" x14ac:dyDescent="0.25">
      <c r="A1452" t="s">
        <v>1456</v>
      </c>
      <c r="B1452" t="str">
        <f>"00991010"</f>
        <v>00991010</v>
      </c>
      <c r="C1452" t="s">
        <v>6</v>
      </c>
    </row>
    <row r="1453" spans="1:3" x14ac:dyDescent="0.25">
      <c r="A1453" t="s">
        <v>1457</v>
      </c>
      <c r="B1453" t="str">
        <f>"00730244"</f>
        <v>00730244</v>
      </c>
      <c r="C1453" t="s">
        <v>6</v>
      </c>
    </row>
    <row r="1454" spans="1:3" x14ac:dyDescent="0.25">
      <c r="A1454" t="s">
        <v>1458</v>
      </c>
      <c r="B1454" t="str">
        <f>"01028150"</f>
        <v>01028150</v>
      </c>
      <c r="C1454" t="s">
        <v>15</v>
      </c>
    </row>
    <row r="1455" spans="1:3" x14ac:dyDescent="0.25">
      <c r="A1455" t="s">
        <v>1459</v>
      </c>
      <c r="B1455" t="str">
        <f>"00148147"</f>
        <v>00148147</v>
      </c>
      <c r="C1455" t="s">
        <v>6</v>
      </c>
    </row>
    <row r="1456" spans="1:3" x14ac:dyDescent="0.25">
      <c r="A1456" t="s">
        <v>1460</v>
      </c>
      <c r="B1456" t="str">
        <f>"200909000092"</f>
        <v>200909000092</v>
      </c>
      <c r="C1456" t="s">
        <v>6</v>
      </c>
    </row>
    <row r="1457" spans="1:3" x14ac:dyDescent="0.25">
      <c r="A1457" t="s">
        <v>1461</v>
      </c>
      <c r="B1457" t="str">
        <f>"00146932"</f>
        <v>00146932</v>
      </c>
      <c r="C1457" t="s">
        <v>19</v>
      </c>
    </row>
    <row r="1458" spans="1:3" x14ac:dyDescent="0.25">
      <c r="A1458" t="s">
        <v>1462</v>
      </c>
      <c r="B1458" t="str">
        <f>"01029818"</f>
        <v>01029818</v>
      </c>
      <c r="C1458" t="s">
        <v>6</v>
      </c>
    </row>
    <row r="1459" spans="1:3" x14ac:dyDescent="0.25">
      <c r="A1459" t="s">
        <v>1463</v>
      </c>
      <c r="B1459" t="str">
        <f>"00959844"</f>
        <v>00959844</v>
      </c>
      <c r="C1459" t="s">
        <v>6</v>
      </c>
    </row>
    <row r="1460" spans="1:3" x14ac:dyDescent="0.25">
      <c r="A1460" t="s">
        <v>1464</v>
      </c>
      <c r="B1460" t="str">
        <f>"01029358"</f>
        <v>01029358</v>
      </c>
      <c r="C1460" t="s">
        <v>6</v>
      </c>
    </row>
    <row r="1461" spans="1:3" x14ac:dyDescent="0.25">
      <c r="A1461" t="s">
        <v>1465</v>
      </c>
      <c r="B1461" t="str">
        <f>"00263101"</f>
        <v>00263101</v>
      </c>
      <c r="C1461" t="s">
        <v>19</v>
      </c>
    </row>
    <row r="1462" spans="1:3" x14ac:dyDescent="0.25">
      <c r="A1462" t="s">
        <v>1466</v>
      </c>
      <c r="B1462" t="str">
        <f>"01029425"</f>
        <v>01029425</v>
      </c>
      <c r="C1462" t="s">
        <v>6</v>
      </c>
    </row>
    <row r="1463" spans="1:3" x14ac:dyDescent="0.25">
      <c r="A1463" t="s">
        <v>1467</v>
      </c>
      <c r="B1463" t="str">
        <f>"00944568"</f>
        <v>00944568</v>
      </c>
      <c r="C1463" t="s">
        <v>6</v>
      </c>
    </row>
    <row r="1464" spans="1:3" x14ac:dyDescent="0.25">
      <c r="A1464" t="s">
        <v>1468</v>
      </c>
      <c r="B1464" t="str">
        <f>"01029178"</f>
        <v>01029178</v>
      </c>
      <c r="C1464" t="s">
        <v>75</v>
      </c>
    </row>
    <row r="1465" spans="1:3" x14ac:dyDescent="0.25">
      <c r="A1465" t="s">
        <v>1469</v>
      </c>
      <c r="B1465" t="str">
        <f>"201402006955"</f>
        <v>201402006955</v>
      </c>
      <c r="C1465" t="s">
        <v>6</v>
      </c>
    </row>
    <row r="1466" spans="1:3" x14ac:dyDescent="0.25">
      <c r="A1466" t="s">
        <v>1470</v>
      </c>
      <c r="B1466" t="str">
        <f>"00925973"</f>
        <v>00925973</v>
      </c>
      <c r="C1466" t="s">
        <v>6</v>
      </c>
    </row>
    <row r="1467" spans="1:3" x14ac:dyDescent="0.25">
      <c r="A1467" t="s">
        <v>1471</v>
      </c>
      <c r="B1467" t="str">
        <f>"00846716"</f>
        <v>00846716</v>
      </c>
      <c r="C1467" t="s">
        <v>6</v>
      </c>
    </row>
    <row r="1468" spans="1:3" x14ac:dyDescent="0.25">
      <c r="A1468" t="s">
        <v>1472</v>
      </c>
      <c r="B1468" t="str">
        <f>"00436527"</f>
        <v>00436527</v>
      </c>
      <c r="C1468" t="s">
        <v>6</v>
      </c>
    </row>
    <row r="1469" spans="1:3" x14ac:dyDescent="0.25">
      <c r="A1469" t="s">
        <v>1473</v>
      </c>
      <c r="B1469" t="str">
        <f>"00588754"</f>
        <v>00588754</v>
      </c>
      <c r="C1469" t="s">
        <v>6</v>
      </c>
    </row>
    <row r="1470" spans="1:3" x14ac:dyDescent="0.25">
      <c r="A1470" t="s">
        <v>1474</v>
      </c>
      <c r="B1470" t="str">
        <f>"00860396"</f>
        <v>00860396</v>
      </c>
      <c r="C1470" t="s">
        <v>6</v>
      </c>
    </row>
    <row r="1471" spans="1:3" x14ac:dyDescent="0.25">
      <c r="A1471" t="s">
        <v>1475</v>
      </c>
      <c r="B1471" t="str">
        <f>"00943447"</f>
        <v>00943447</v>
      </c>
      <c r="C1471" t="s">
        <v>6</v>
      </c>
    </row>
    <row r="1472" spans="1:3" x14ac:dyDescent="0.25">
      <c r="A1472" t="s">
        <v>1476</v>
      </c>
      <c r="B1472" t="str">
        <f>"01029251"</f>
        <v>01029251</v>
      </c>
      <c r="C1472" t="s">
        <v>6</v>
      </c>
    </row>
    <row r="1473" spans="1:3" x14ac:dyDescent="0.25">
      <c r="A1473" t="s">
        <v>1477</v>
      </c>
      <c r="B1473" t="str">
        <f>"00664535"</f>
        <v>00664535</v>
      </c>
      <c r="C1473" t="s">
        <v>6</v>
      </c>
    </row>
    <row r="1474" spans="1:3" x14ac:dyDescent="0.25">
      <c r="A1474" t="s">
        <v>1478</v>
      </c>
      <c r="B1474" t="str">
        <f>"00882206"</f>
        <v>00882206</v>
      </c>
      <c r="C1474" t="s">
        <v>6</v>
      </c>
    </row>
    <row r="1475" spans="1:3" x14ac:dyDescent="0.25">
      <c r="A1475" t="s">
        <v>1479</v>
      </c>
      <c r="B1475" t="str">
        <f>"01029240"</f>
        <v>01029240</v>
      </c>
      <c r="C1475" t="s">
        <v>6</v>
      </c>
    </row>
    <row r="1476" spans="1:3" x14ac:dyDescent="0.25">
      <c r="A1476" t="s">
        <v>1480</v>
      </c>
      <c r="B1476" t="str">
        <f>"00557925"</f>
        <v>00557925</v>
      </c>
      <c r="C1476" t="s">
        <v>6</v>
      </c>
    </row>
    <row r="1477" spans="1:3" x14ac:dyDescent="0.25">
      <c r="A1477" t="s">
        <v>1481</v>
      </c>
      <c r="B1477" t="str">
        <f>"00626901"</f>
        <v>00626901</v>
      </c>
      <c r="C1477" t="s">
        <v>6</v>
      </c>
    </row>
    <row r="1478" spans="1:3" x14ac:dyDescent="0.25">
      <c r="A1478" t="s">
        <v>1482</v>
      </c>
      <c r="B1478" t="str">
        <f>"00944955"</f>
        <v>00944955</v>
      </c>
      <c r="C1478" t="s">
        <v>6</v>
      </c>
    </row>
    <row r="1479" spans="1:3" x14ac:dyDescent="0.25">
      <c r="A1479" t="s">
        <v>1483</v>
      </c>
      <c r="B1479" t="str">
        <f>"01027959"</f>
        <v>01027959</v>
      </c>
      <c r="C1479" t="s">
        <v>15</v>
      </c>
    </row>
    <row r="1480" spans="1:3" x14ac:dyDescent="0.25">
      <c r="A1480" t="s">
        <v>1484</v>
      </c>
      <c r="B1480" t="str">
        <f>"00095503"</f>
        <v>00095503</v>
      </c>
      <c r="C1480" t="s">
        <v>6</v>
      </c>
    </row>
    <row r="1481" spans="1:3" x14ac:dyDescent="0.25">
      <c r="A1481" t="s">
        <v>1485</v>
      </c>
      <c r="B1481" t="str">
        <f>"00778589"</f>
        <v>00778589</v>
      </c>
      <c r="C1481" t="s">
        <v>6</v>
      </c>
    </row>
    <row r="1482" spans="1:3" x14ac:dyDescent="0.25">
      <c r="A1482" t="s">
        <v>1486</v>
      </c>
      <c r="B1482" t="str">
        <f>"01028545"</f>
        <v>01028545</v>
      </c>
      <c r="C1482" t="s">
        <v>6</v>
      </c>
    </row>
    <row r="1483" spans="1:3" x14ac:dyDescent="0.25">
      <c r="A1483" t="s">
        <v>1487</v>
      </c>
      <c r="B1483" t="str">
        <f>"00653767"</f>
        <v>00653767</v>
      </c>
      <c r="C1483" t="s">
        <v>6</v>
      </c>
    </row>
    <row r="1484" spans="1:3" x14ac:dyDescent="0.25">
      <c r="A1484" t="s">
        <v>1488</v>
      </c>
      <c r="B1484" t="str">
        <f>"00943734"</f>
        <v>00943734</v>
      </c>
      <c r="C1484" t="s">
        <v>15</v>
      </c>
    </row>
    <row r="1485" spans="1:3" x14ac:dyDescent="0.25">
      <c r="A1485" t="s">
        <v>1489</v>
      </c>
      <c r="B1485" t="str">
        <f>"00853355"</f>
        <v>00853355</v>
      </c>
      <c r="C1485" t="s">
        <v>6</v>
      </c>
    </row>
    <row r="1486" spans="1:3" x14ac:dyDescent="0.25">
      <c r="A1486" t="s">
        <v>1490</v>
      </c>
      <c r="B1486" t="str">
        <f>"00757425"</f>
        <v>00757425</v>
      </c>
      <c r="C1486" t="s">
        <v>6</v>
      </c>
    </row>
    <row r="1487" spans="1:3" x14ac:dyDescent="0.25">
      <c r="A1487" t="s">
        <v>1491</v>
      </c>
      <c r="B1487" t="str">
        <f>"00650101"</f>
        <v>00650101</v>
      </c>
      <c r="C1487" t="s">
        <v>6</v>
      </c>
    </row>
    <row r="1488" spans="1:3" x14ac:dyDescent="0.25">
      <c r="A1488" t="s">
        <v>1492</v>
      </c>
      <c r="B1488" t="str">
        <f>"00827315"</f>
        <v>00827315</v>
      </c>
      <c r="C1488" t="s">
        <v>6</v>
      </c>
    </row>
    <row r="1489" spans="1:3" x14ac:dyDescent="0.25">
      <c r="A1489" t="s">
        <v>1493</v>
      </c>
      <c r="B1489" t="str">
        <f>"01025545"</f>
        <v>01025545</v>
      </c>
      <c r="C1489" t="s">
        <v>15</v>
      </c>
    </row>
    <row r="1490" spans="1:3" x14ac:dyDescent="0.25">
      <c r="A1490" t="s">
        <v>1494</v>
      </c>
      <c r="B1490" t="str">
        <f>"00233989"</f>
        <v>00233989</v>
      </c>
      <c r="C1490" t="s">
        <v>6</v>
      </c>
    </row>
    <row r="1491" spans="1:3" x14ac:dyDescent="0.25">
      <c r="A1491" t="s">
        <v>1495</v>
      </c>
      <c r="B1491" t="str">
        <f>"00020925"</f>
        <v>00020925</v>
      </c>
      <c r="C1491" t="s">
        <v>6</v>
      </c>
    </row>
    <row r="1492" spans="1:3" x14ac:dyDescent="0.25">
      <c r="A1492" t="s">
        <v>1496</v>
      </c>
      <c r="B1492" t="str">
        <f>"00997653"</f>
        <v>00997653</v>
      </c>
      <c r="C1492" t="s">
        <v>6</v>
      </c>
    </row>
    <row r="1493" spans="1:3" x14ac:dyDescent="0.25">
      <c r="A1493" t="s">
        <v>1497</v>
      </c>
      <c r="B1493" t="str">
        <f>"01004128"</f>
        <v>01004128</v>
      </c>
      <c r="C1493" t="s">
        <v>6</v>
      </c>
    </row>
    <row r="1494" spans="1:3" x14ac:dyDescent="0.25">
      <c r="A1494" t="s">
        <v>1498</v>
      </c>
      <c r="B1494" t="str">
        <f>"00931042"</f>
        <v>00931042</v>
      </c>
      <c r="C1494" t="s">
        <v>6</v>
      </c>
    </row>
    <row r="1495" spans="1:3" x14ac:dyDescent="0.25">
      <c r="A1495" t="s">
        <v>1499</v>
      </c>
      <c r="B1495" t="str">
        <f>"01029440"</f>
        <v>01029440</v>
      </c>
      <c r="C1495" t="s">
        <v>6</v>
      </c>
    </row>
    <row r="1496" spans="1:3" x14ac:dyDescent="0.25">
      <c r="A1496" t="s">
        <v>1500</v>
      </c>
      <c r="B1496" t="str">
        <f>"01028764"</f>
        <v>01028764</v>
      </c>
      <c r="C1496" t="s">
        <v>6</v>
      </c>
    </row>
    <row r="1497" spans="1:3" x14ac:dyDescent="0.25">
      <c r="A1497" t="s">
        <v>1501</v>
      </c>
      <c r="B1497" t="str">
        <f>"00621440"</f>
        <v>00621440</v>
      </c>
      <c r="C1497" t="s">
        <v>6</v>
      </c>
    </row>
    <row r="1498" spans="1:3" x14ac:dyDescent="0.25">
      <c r="A1498" t="s">
        <v>1502</v>
      </c>
      <c r="B1498" t="str">
        <f>"00290915"</f>
        <v>00290915</v>
      </c>
      <c r="C1498" t="s">
        <v>15</v>
      </c>
    </row>
    <row r="1499" spans="1:3" x14ac:dyDescent="0.25">
      <c r="A1499" t="s">
        <v>1503</v>
      </c>
      <c r="B1499" t="str">
        <f>"00523390"</f>
        <v>00523390</v>
      </c>
      <c r="C1499" t="s">
        <v>6</v>
      </c>
    </row>
    <row r="1500" spans="1:3" x14ac:dyDescent="0.25">
      <c r="A1500" t="s">
        <v>1504</v>
      </c>
      <c r="B1500" t="str">
        <f>"00148691"</f>
        <v>00148691</v>
      </c>
      <c r="C1500" t="s">
        <v>6</v>
      </c>
    </row>
    <row r="1501" spans="1:3" x14ac:dyDescent="0.25">
      <c r="A1501" t="s">
        <v>1505</v>
      </c>
      <c r="B1501" t="str">
        <f>"00499079"</f>
        <v>00499079</v>
      </c>
      <c r="C1501" t="s">
        <v>6</v>
      </c>
    </row>
    <row r="1502" spans="1:3" x14ac:dyDescent="0.25">
      <c r="A1502" t="s">
        <v>1506</v>
      </c>
      <c r="B1502" t="str">
        <f>"00654386"</f>
        <v>00654386</v>
      </c>
      <c r="C1502" t="s">
        <v>15</v>
      </c>
    </row>
    <row r="1503" spans="1:3" x14ac:dyDescent="0.25">
      <c r="A1503" t="s">
        <v>1507</v>
      </c>
      <c r="B1503" t="str">
        <f>"00766763"</f>
        <v>00766763</v>
      </c>
      <c r="C1503" t="s">
        <v>6</v>
      </c>
    </row>
    <row r="1504" spans="1:3" x14ac:dyDescent="0.25">
      <c r="A1504" t="s">
        <v>1508</v>
      </c>
      <c r="B1504" t="str">
        <f>"00997714"</f>
        <v>00997714</v>
      </c>
      <c r="C1504" t="s">
        <v>6</v>
      </c>
    </row>
    <row r="1505" spans="1:3" x14ac:dyDescent="0.25">
      <c r="A1505" t="s">
        <v>1509</v>
      </c>
      <c r="B1505" t="str">
        <f>"00918577"</f>
        <v>00918577</v>
      </c>
      <c r="C1505" t="s">
        <v>19</v>
      </c>
    </row>
    <row r="1506" spans="1:3" x14ac:dyDescent="0.25">
      <c r="A1506" t="s">
        <v>1510</v>
      </c>
      <c r="B1506" t="str">
        <f>"00933753"</f>
        <v>00933753</v>
      </c>
      <c r="C1506" t="s">
        <v>6</v>
      </c>
    </row>
    <row r="1507" spans="1:3" x14ac:dyDescent="0.25">
      <c r="A1507" t="s">
        <v>1511</v>
      </c>
      <c r="B1507" t="str">
        <f>"01029782"</f>
        <v>01029782</v>
      </c>
      <c r="C1507" t="s">
        <v>6</v>
      </c>
    </row>
    <row r="1508" spans="1:3" x14ac:dyDescent="0.25">
      <c r="A1508" t="s">
        <v>1512</v>
      </c>
      <c r="B1508" t="str">
        <f>"00554817"</f>
        <v>00554817</v>
      </c>
      <c r="C1508" t="s">
        <v>6</v>
      </c>
    </row>
    <row r="1509" spans="1:3" x14ac:dyDescent="0.25">
      <c r="A1509" t="s">
        <v>1513</v>
      </c>
      <c r="B1509" t="str">
        <f>"00804927"</f>
        <v>00804927</v>
      </c>
      <c r="C1509" t="s">
        <v>6</v>
      </c>
    </row>
    <row r="1510" spans="1:3" x14ac:dyDescent="0.25">
      <c r="A1510" t="s">
        <v>1514</v>
      </c>
      <c r="B1510" t="str">
        <f>"01029792"</f>
        <v>01029792</v>
      </c>
      <c r="C1510" t="s">
        <v>39</v>
      </c>
    </row>
    <row r="1511" spans="1:3" x14ac:dyDescent="0.25">
      <c r="A1511" t="s">
        <v>1515</v>
      </c>
      <c r="B1511" t="str">
        <f>"00500429"</f>
        <v>00500429</v>
      </c>
      <c r="C1511" t="s">
        <v>6</v>
      </c>
    </row>
    <row r="1512" spans="1:3" x14ac:dyDescent="0.25">
      <c r="A1512" t="s">
        <v>1516</v>
      </c>
      <c r="B1512" t="str">
        <f>"00712326"</f>
        <v>00712326</v>
      </c>
      <c r="C1512" t="s">
        <v>6</v>
      </c>
    </row>
    <row r="1513" spans="1:3" x14ac:dyDescent="0.25">
      <c r="A1513" t="s">
        <v>1517</v>
      </c>
      <c r="B1513" t="str">
        <f>"01029728"</f>
        <v>01029728</v>
      </c>
      <c r="C1513" t="s">
        <v>19</v>
      </c>
    </row>
    <row r="1514" spans="1:3" x14ac:dyDescent="0.25">
      <c r="A1514" t="s">
        <v>1518</v>
      </c>
      <c r="B1514" t="str">
        <f>"00556000"</f>
        <v>00556000</v>
      </c>
      <c r="C1514" t="s">
        <v>6</v>
      </c>
    </row>
    <row r="1515" spans="1:3" x14ac:dyDescent="0.25">
      <c r="A1515" t="s">
        <v>1519</v>
      </c>
      <c r="B1515" t="str">
        <f>"201410007640"</f>
        <v>201410007640</v>
      </c>
      <c r="C1515" t="s">
        <v>6</v>
      </c>
    </row>
    <row r="1516" spans="1:3" x14ac:dyDescent="0.25">
      <c r="A1516" t="s">
        <v>1520</v>
      </c>
      <c r="B1516" t="str">
        <f>"00651185"</f>
        <v>00651185</v>
      </c>
      <c r="C1516" t="s">
        <v>6</v>
      </c>
    </row>
    <row r="1517" spans="1:3" x14ac:dyDescent="0.25">
      <c r="A1517" t="s">
        <v>1521</v>
      </c>
      <c r="B1517" t="str">
        <f>"01029813"</f>
        <v>01029813</v>
      </c>
      <c r="C1517" t="s">
        <v>6</v>
      </c>
    </row>
    <row r="1518" spans="1:3" x14ac:dyDescent="0.25">
      <c r="A1518" t="s">
        <v>1522</v>
      </c>
      <c r="B1518" t="str">
        <f>"00164054"</f>
        <v>00164054</v>
      </c>
      <c r="C1518" t="s">
        <v>6</v>
      </c>
    </row>
    <row r="1519" spans="1:3" x14ac:dyDescent="0.25">
      <c r="A1519" t="s">
        <v>1523</v>
      </c>
      <c r="B1519" t="str">
        <f>"00914258"</f>
        <v>00914258</v>
      </c>
      <c r="C1519" t="s">
        <v>6</v>
      </c>
    </row>
    <row r="1520" spans="1:3" x14ac:dyDescent="0.25">
      <c r="A1520" t="s">
        <v>1524</v>
      </c>
      <c r="B1520" t="str">
        <f>"01029749"</f>
        <v>01029749</v>
      </c>
      <c r="C1520" t="s">
        <v>6</v>
      </c>
    </row>
    <row r="1521" spans="1:3" x14ac:dyDescent="0.25">
      <c r="A1521" t="s">
        <v>1525</v>
      </c>
      <c r="B1521" t="str">
        <f>"00490948"</f>
        <v>00490948</v>
      </c>
      <c r="C1521" t="s">
        <v>6</v>
      </c>
    </row>
    <row r="1522" spans="1:3" x14ac:dyDescent="0.25">
      <c r="A1522" t="s">
        <v>1526</v>
      </c>
      <c r="B1522" t="str">
        <f>"00549541"</f>
        <v>00549541</v>
      </c>
      <c r="C1522" t="s">
        <v>6</v>
      </c>
    </row>
    <row r="1523" spans="1:3" x14ac:dyDescent="0.25">
      <c r="A1523" t="s">
        <v>1527</v>
      </c>
      <c r="B1523" t="str">
        <f>"200802009938"</f>
        <v>200802009938</v>
      </c>
      <c r="C1523" t="s">
        <v>6</v>
      </c>
    </row>
    <row r="1524" spans="1:3" x14ac:dyDescent="0.25">
      <c r="A1524" t="s">
        <v>1528</v>
      </c>
      <c r="B1524" t="str">
        <f>"201410008115"</f>
        <v>201410008115</v>
      </c>
      <c r="C1524" t="s">
        <v>6</v>
      </c>
    </row>
    <row r="1525" spans="1:3" x14ac:dyDescent="0.25">
      <c r="A1525" t="s">
        <v>1529</v>
      </c>
      <c r="B1525" t="str">
        <f>"01029608"</f>
        <v>01029608</v>
      </c>
      <c r="C1525" t="s">
        <v>19</v>
      </c>
    </row>
    <row r="1526" spans="1:3" x14ac:dyDescent="0.25">
      <c r="A1526" t="s">
        <v>1530</v>
      </c>
      <c r="B1526" t="str">
        <f>"00617743"</f>
        <v>00617743</v>
      </c>
      <c r="C1526" t="s">
        <v>6</v>
      </c>
    </row>
    <row r="1527" spans="1:3" x14ac:dyDescent="0.25">
      <c r="A1527" t="s">
        <v>1531</v>
      </c>
      <c r="B1527" t="str">
        <f>"01029070"</f>
        <v>01029070</v>
      </c>
      <c r="C1527" t="s">
        <v>6</v>
      </c>
    </row>
    <row r="1528" spans="1:3" x14ac:dyDescent="0.25">
      <c r="A1528" t="s">
        <v>1532</v>
      </c>
      <c r="B1528" t="str">
        <f>"00555050"</f>
        <v>00555050</v>
      </c>
      <c r="C1528" t="s">
        <v>6</v>
      </c>
    </row>
    <row r="1529" spans="1:3" x14ac:dyDescent="0.25">
      <c r="A1529" t="s">
        <v>1533</v>
      </c>
      <c r="B1529" t="str">
        <f>"01029081"</f>
        <v>01029081</v>
      </c>
      <c r="C1529" t="s">
        <v>6</v>
      </c>
    </row>
    <row r="1530" spans="1:3" x14ac:dyDescent="0.25">
      <c r="A1530" t="s">
        <v>1534</v>
      </c>
      <c r="B1530" t="str">
        <f>"01029691"</f>
        <v>01029691</v>
      </c>
      <c r="C1530" t="s">
        <v>19</v>
      </c>
    </row>
    <row r="1531" spans="1:3" x14ac:dyDescent="0.25">
      <c r="A1531" t="s">
        <v>1535</v>
      </c>
      <c r="B1531" t="str">
        <f>"00457779"</f>
        <v>00457779</v>
      </c>
      <c r="C1531" t="s">
        <v>6</v>
      </c>
    </row>
    <row r="1532" spans="1:3" x14ac:dyDescent="0.25">
      <c r="A1532" t="s">
        <v>1536</v>
      </c>
      <c r="B1532" t="str">
        <f>"201511015082"</f>
        <v>201511015082</v>
      </c>
      <c r="C1532" t="s">
        <v>6</v>
      </c>
    </row>
    <row r="1533" spans="1:3" x14ac:dyDescent="0.25">
      <c r="A1533" t="s">
        <v>1537</v>
      </c>
      <c r="B1533" t="str">
        <f>"00650510"</f>
        <v>00650510</v>
      </c>
      <c r="C1533" t="s">
        <v>6</v>
      </c>
    </row>
    <row r="1534" spans="1:3" x14ac:dyDescent="0.25">
      <c r="A1534" t="s">
        <v>1538</v>
      </c>
      <c r="B1534" t="str">
        <f>"01028056"</f>
        <v>01028056</v>
      </c>
      <c r="C1534" t="s">
        <v>6</v>
      </c>
    </row>
    <row r="1535" spans="1:3" x14ac:dyDescent="0.25">
      <c r="A1535" t="s">
        <v>1539</v>
      </c>
      <c r="B1535" t="str">
        <f>"00860969"</f>
        <v>00860969</v>
      </c>
      <c r="C1535" t="s">
        <v>6</v>
      </c>
    </row>
    <row r="1536" spans="1:3" x14ac:dyDescent="0.25">
      <c r="A1536" t="s">
        <v>1540</v>
      </c>
      <c r="B1536" t="str">
        <f>"01029024"</f>
        <v>01029024</v>
      </c>
      <c r="C1536" t="s">
        <v>15</v>
      </c>
    </row>
    <row r="1537" spans="1:3" x14ac:dyDescent="0.25">
      <c r="A1537" t="s">
        <v>1541</v>
      </c>
      <c r="B1537" t="str">
        <f>"200802001984"</f>
        <v>200802001984</v>
      </c>
      <c r="C1537" t="s">
        <v>6</v>
      </c>
    </row>
    <row r="1538" spans="1:3" x14ac:dyDescent="0.25">
      <c r="A1538" t="s">
        <v>1542</v>
      </c>
      <c r="B1538" t="str">
        <f>"01029004"</f>
        <v>01029004</v>
      </c>
      <c r="C1538" t="s">
        <v>75</v>
      </c>
    </row>
    <row r="1539" spans="1:3" x14ac:dyDescent="0.25">
      <c r="A1539" t="s">
        <v>1543</v>
      </c>
      <c r="B1539" t="str">
        <f>"01029180"</f>
        <v>01029180</v>
      </c>
      <c r="C1539" t="s">
        <v>19</v>
      </c>
    </row>
    <row r="1540" spans="1:3" x14ac:dyDescent="0.25">
      <c r="A1540" t="s">
        <v>1544</v>
      </c>
      <c r="B1540" t="str">
        <f>"00442225"</f>
        <v>00442225</v>
      </c>
      <c r="C1540" t="s">
        <v>6</v>
      </c>
    </row>
    <row r="1541" spans="1:3" x14ac:dyDescent="0.25">
      <c r="A1541" t="s">
        <v>1545</v>
      </c>
      <c r="B1541" t="str">
        <f>"00776332"</f>
        <v>00776332</v>
      </c>
      <c r="C1541" t="s">
        <v>6</v>
      </c>
    </row>
    <row r="1542" spans="1:3" x14ac:dyDescent="0.25">
      <c r="A1542" t="s">
        <v>1546</v>
      </c>
      <c r="B1542" t="str">
        <f>"00946311"</f>
        <v>00946311</v>
      </c>
      <c r="C1542" t="s">
        <v>6</v>
      </c>
    </row>
    <row r="1543" spans="1:3" x14ac:dyDescent="0.25">
      <c r="A1543" t="s">
        <v>1547</v>
      </c>
      <c r="B1543" t="str">
        <f>"00654210"</f>
        <v>00654210</v>
      </c>
      <c r="C1543" t="s">
        <v>6</v>
      </c>
    </row>
    <row r="1544" spans="1:3" x14ac:dyDescent="0.25">
      <c r="A1544" t="s">
        <v>1548</v>
      </c>
      <c r="B1544" t="str">
        <f>"201507002324"</f>
        <v>201507002324</v>
      </c>
      <c r="C1544" t="s">
        <v>6</v>
      </c>
    </row>
    <row r="1545" spans="1:3" x14ac:dyDescent="0.25">
      <c r="A1545" t="s">
        <v>1549</v>
      </c>
      <c r="B1545" t="str">
        <f>"200801008828"</f>
        <v>200801008828</v>
      </c>
      <c r="C1545" t="s">
        <v>19</v>
      </c>
    </row>
    <row r="1546" spans="1:3" x14ac:dyDescent="0.25">
      <c r="A1546" t="s">
        <v>1550</v>
      </c>
      <c r="B1546" t="str">
        <f>"01028191"</f>
        <v>01028191</v>
      </c>
      <c r="C1546" t="s">
        <v>15</v>
      </c>
    </row>
    <row r="1547" spans="1:3" x14ac:dyDescent="0.25">
      <c r="A1547" t="s">
        <v>1551</v>
      </c>
      <c r="B1547" t="str">
        <f>"201511020549"</f>
        <v>201511020549</v>
      </c>
      <c r="C1547" t="s">
        <v>15</v>
      </c>
    </row>
    <row r="1548" spans="1:3" x14ac:dyDescent="0.25">
      <c r="A1548" t="s">
        <v>1552</v>
      </c>
      <c r="B1548" t="str">
        <f>"01029527"</f>
        <v>01029527</v>
      </c>
      <c r="C1548" t="s">
        <v>6</v>
      </c>
    </row>
    <row r="1549" spans="1:3" x14ac:dyDescent="0.25">
      <c r="A1549" t="s">
        <v>1553</v>
      </c>
      <c r="B1549" t="str">
        <f>"00946923"</f>
        <v>00946923</v>
      </c>
      <c r="C1549" t="s">
        <v>6</v>
      </c>
    </row>
    <row r="1550" spans="1:3" x14ac:dyDescent="0.25">
      <c r="A1550" t="s">
        <v>1554</v>
      </c>
      <c r="B1550" t="str">
        <f>"00907031"</f>
        <v>00907031</v>
      </c>
      <c r="C1550" t="s">
        <v>6</v>
      </c>
    </row>
    <row r="1551" spans="1:3" x14ac:dyDescent="0.25">
      <c r="A1551" t="s">
        <v>1555</v>
      </c>
      <c r="B1551" t="str">
        <f>"01029597"</f>
        <v>01029597</v>
      </c>
      <c r="C1551" t="s">
        <v>6</v>
      </c>
    </row>
    <row r="1552" spans="1:3" x14ac:dyDescent="0.25">
      <c r="A1552" t="s">
        <v>1556</v>
      </c>
      <c r="B1552" t="str">
        <f>"00999567"</f>
        <v>00999567</v>
      </c>
      <c r="C1552" t="s">
        <v>19</v>
      </c>
    </row>
    <row r="1553" spans="1:3" x14ac:dyDescent="0.25">
      <c r="A1553" t="s">
        <v>1557</v>
      </c>
      <c r="B1553" t="str">
        <f>"01028138"</f>
        <v>01028138</v>
      </c>
      <c r="C1553" t="s">
        <v>6</v>
      </c>
    </row>
    <row r="1554" spans="1:3" x14ac:dyDescent="0.25">
      <c r="A1554" t="s">
        <v>1558</v>
      </c>
      <c r="B1554" t="str">
        <f>"00002829"</f>
        <v>00002829</v>
      </c>
      <c r="C1554" t="s">
        <v>6</v>
      </c>
    </row>
    <row r="1555" spans="1:3" x14ac:dyDescent="0.25">
      <c r="A1555" t="s">
        <v>1559</v>
      </c>
      <c r="B1555" t="str">
        <f>"201511032638"</f>
        <v>201511032638</v>
      </c>
      <c r="C1555" t="s">
        <v>6</v>
      </c>
    </row>
    <row r="1556" spans="1:3" x14ac:dyDescent="0.25">
      <c r="A1556" t="s">
        <v>1560</v>
      </c>
      <c r="B1556" t="str">
        <f>"00049607"</f>
        <v>00049607</v>
      </c>
      <c r="C1556" t="s">
        <v>19</v>
      </c>
    </row>
    <row r="1557" spans="1:3" x14ac:dyDescent="0.25">
      <c r="A1557" t="s">
        <v>1561</v>
      </c>
      <c r="B1557" t="str">
        <f>"200712000335"</f>
        <v>200712000335</v>
      </c>
      <c r="C1557" t="s">
        <v>6</v>
      </c>
    </row>
    <row r="1558" spans="1:3" x14ac:dyDescent="0.25">
      <c r="A1558" t="s">
        <v>1562</v>
      </c>
      <c r="B1558" t="str">
        <f>"200802008186"</f>
        <v>200802008186</v>
      </c>
      <c r="C1558" t="s">
        <v>6</v>
      </c>
    </row>
    <row r="1559" spans="1:3" x14ac:dyDescent="0.25">
      <c r="A1559" t="s">
        <v>1563</v>
      </c>
      <c r="B1559" t="str">
        <f>"01029510"</f>
        <v>01029510</v>
      </c>
      <c r="C1559" t="s">
        <v>6</v>
      </c>
    </row>
    <row r="1560" spans="1:3" x14ac:dyDescent="0.25">
      <c r="A1560" t="s">
        <v>1564</v>
      </c>
      <c r="B1560" t="str">
        <f>"00770344"</f>
        <v>00770344</v>
      </c>
      <c r="C1560" t="s">
        <v>6</v>
      </c>
    </row>
    <row r="1561" spans="1:3" x14ac:dyDescent="0.25">
      <c r="A1561" t="s">
        <v>1565</v>
      </c>
      <c r="B1561" t="str">
        <f>"01027926"</f>
        <v>01027926</v>
      </c>
      <c r="C1561" t="s">
        <v>6</v>
      </c>
    </row>
    <row r="1562" spans="1:3" x14ac:dyDescent="0.25">
      <c r="A1562" t="s">
        <v>1566</v>
      </c>
      <c r="B1562" t="str">
        <f>"01028284"</f>
        <v>01028284</v>
      </c>
      <c r="C1562" t="s">
        <v>19</v>
      </c>
    </row>
    <row r="1563" spans="1:3" x14ac:dyDescent="0.25">
      <c r="A1563" t="s">
        <v>1567</v>
      </c>
      <c r="B1563" t="str">
        <f>"00351375"</f>
        <v>00351375</v>
      </c>
      <c r="C1563" t="s">
        <v>6</v>
      </c>
    </row>
    <row r="1564" spans="1:3" x14ac:dyDescent="0.25">
      <c r="A1564" t="s">
        <v>1568</v>
      </c>
      <c r="B1564" t="str">
        <f>"00673010"</f>
        <v>00673010</v>
      </c>
      <c r="C1564" t="s">
        <v>15</v>
      </c>
    </row>
    <row r="1565" spans="1:3" x14ac:dyDescent="0.25">
      <c r="A1565" t="s">
        <v>1569</v>
      </c>
      <c r="B1565" t="str">
        <f>"00951660"</f>
        <v>00951660</v>
      </c>
      <c r="C1565" t="s">
        <v>6</v>
      </c>
    </row>
    <row r="1566" spans="1:3" x14ac:dyDescent="0.25">
      <c r="A1566" t="s">
        <v>1570</v>
      </c>
      <c r="B1566" t="str">
        <f>"201401001813"</f>
        <v>201401001813</v>
      </c>
      <c r="C1566" t="s">
        <v>6</v>
      </c>
    </row>
    <row r="1567" spans="1:3" x14ac:dyDescent="0.25">
      <c r="A1567" t="s">
        <v>1571</v>
      </c>
      <c r="B1567" t="str">
        <f>"00782015"</f>
        <v>00782015</v>
      </c>
      <c r="C1567" t="s">
        <v>6</v>
      </c>
    </row>
    <row r="1568" spans="1:3" x14ac:dyDescent="0.25">
      <c r="A1568" t="s">
        <v>1572</v>
      </c>
      <c r="B1568" t="str">
        <f>"01029656"</f>
        <v>01029656</v>
      </c>
      <c r="C1568" t="s">
        <v>19</v>
      </c>
    </row>
    <row r="1569" spans="1:3" x14ac:dyDescent="0.25">
      <c r="A1569" t="s">
        <v>1573</v>
      </c>
      <c r="B1569" t="str">
        <f>"01029311"</f>
        <v>01029311</v>
      </c>
      <c r="C1569" t="s">
        <v>6</v>
      </c>
    </row>
    <row r="1570" spans="1:3" x14ac:dyDescent="0.25">
      <c r="A1570" t="s">
        <v>1574</v>
      </c>
      <c r="B1570" t="str">
        <f>"201511017309"</f>
        <v>201511017309</v>
      </c>
      <c r="C1570" t="s">
        <v>6</v>
      </c>
    </row>
    <row r="1571" spans="1:3" x14ac:dyDescent="0.25">
      <c r="A1571" t="s">
        <v>1575</v>
      </c>
      <c r="B1571" t="str">
        <f>"200906000379"</f>
        <v>200906000379</v>
      </c>
      <c r="C1571" t="s">
        <v>6</v>
      </c>
    </row>
    <row r="1572" spans="1:3" x14ac:dyDescent="0.25">
      <c r="A1572" t="s">
        <v>1576</v>
      </c>
      <c r="B1572" t="str">
        <f>"00828326"</f>
        <v>00828326</v>
      </c>
      <c r="C1572" t="s">
        <v>6</v>
      </c>
    </row>
    <row r="1573" spans="1:3" x14ac:dyDescent="0.25">
      <c r="A1573" t="s">
        <v>1577</v>
      </c>
      <c r="B1573" t="str">
        <f>"00863508"</f>
        <v>00863508</v>
      </c>
      <c r="C1573" t="s">
        <v>6</v>
      </c>
    </row>
    <row r="1574" spans="1:3" x14ac:dyDescent="0.25">
      <c r="A1574" t="s">
        <v>1578</v>
      </c>
      <c r="B1574" t="str">
        <f>"00491118"</f>
        <v>00491118</v>
      </c>
      <c r="C1574" t="s">
        <v>19</v>
      </c>
    </row>
    <row r="1575" spans="1:3" x14ac:dyDescent="0.25">
      <c r="A1575" t="s">
        <v>1579</v>
      </c>
      <c r="B1575" t="str">
        <f>"00877488"</f>
        <v>00877488</v>
      </c>
      <c r="C1575" t="s">
        <v>6</v>
      </c>
    </row>
    <row r="1576" spans="1:3" x14ac:dyDescent="0.25">
      <c r="A1576" t="s">
        <v>1580</v>
      </c>
      <c r="B1576" t="str">
        <f>"00543616"</f>
        <v>00543616</v>
      </c>
      <c r="C1576" t="s">
        <v>19</v>
      </c>
    </row>
    <row r="1577" spans="1:3" x14ac:dyDescent="0.25">
      <c r="A1577" t="s">
        <v>1581</v>
      </c>
      <c r="B1577" t="str">
        <f>"201409002235"</f>
        <v>201409002235</v>
      </c>
      <c r="C1577" t="s">
        <v>6</v>
      </c>
    </row>
    <row r="1578" spans="1:3" x14ac:dyDescent="0.25">
      <c r="A1578" t="s">
        <v>1582</v>
      </c>
      <c r="B1578" t="str">
        <f>"00998055"</f>
        <v>00998055</v>
      </c>
      <c r="C1578" t="s">
        <v>6</v>
      </c>
    </row>
    <row r="1579" spans="1:3" x14ac:dyDescent="0.25">
      <c r="A1579" t="s">
        <v>1583</v>
      </c>
      <c r="B1579" t="str">
        <f>"01028880"</f>
        <v>01028880</v>
      </c>
      <c r="C1579" t="s">
        <v>6</v>
      </c>
    </row>
    <row r="1580" spans="1:3" x14ac:dyDescent="0.25">
      <c r="A1580" t="s">
        <v>1584</v>
      </c>
      <c r="B1580" t="str">
        <f>"00203776"</f>
        <v>00203776</v>
      </c>
      <c r="C1580" t="s">
        <v>6</v>
      </c>
    </row>
    <row r="1581" spans="1:3" x14ac:dyDescent="0.25">
      <c r="A1581" t="s">
        <v>1585</v>
      </c>
      <c r="B1581" t="str">
        <f>"00561686"</f>
        <v>00561686</v>
      </c>
      <c r="C1581" t="s">
        <v>6</v>
      </c>
    </row>
    <row r="1582" spans="1:3" x14ac:dyDescent="0.25">
      <c r="A1582" t="s">
        <v>1586</v>
      </c>
      <c r="B1582" t="str">
        <f>"00988427"</f>
        <v>00988427</v>
      </c>
      <c r="C1582" t="s">
        <v>6</v>
      </c>
    </row>
    <row r="1583" spans="1:3" x14ac:dyDescent="0.25">
      <c r="A1583" t="s">
        <v>1587</v>
      </c>
      <c r="B1583" t="str">
        <f>"01027752"</f>
        <v>01027752</v>
      </c>
      <c r="C1583" t="s">
        <v>6</v>
      </c>
    </row>
    <row r="1584" spans="1:3" x14ac:dyDescent="0.25">
      <c r="A1584" t="s">
        <v>1588</v>
      </c>
      <c r="B1584" t="str">
        <f>"00362902"</f>
        <v>00362902</v>
      </c>
      <c r="C1584" t="s">
        <v>6</v>
      </c>
    </row>
    <row r="1585" spans="1:3" x14ac:dyDescent="0.25">
      <c r="A1585" t="s">
        <v>1589</v>
      </c>
      <c r="B1585" t="str">
        <f>"00936757"</f>
        <v>00936757</v>
      </c>
      <c r="C1585" t="s">
        <v>6</v>
      </c>
    </row>
    <row r="1586" spans="1:3" x14ac:dyDescent="0.25">
      <c r="A1586" t="s">
        <v>1590</v>
      </c>
      <c r="B1586" t="str">
        <f>"01029481"</f>
        <v>01029481</v>
      </c>
      <c r="C1586" t="s">
        <v>6</v>
      </c>
    </row>
    <row r="1587" spans="1:3" x14ac:dyDescent="0.25">
      <c r="A1587" t="s">
        <v>1591</v>
      </c>
      <c r="B1587" t="str">
        <f>"00126982"</f>
        <v>00126982</v>
      </c>
      <c r="C1587" t="s">
        <v>6</v>
      </c>
    </row>
    <row r="1588" spans="1:3" x14ac:dyDescent="0.25">
      <c r="A1588" t="s">
        <v>1592</v>
      </c>
      <c r="B1588" t="str">
        <f>"00689572"</f>
        <v>00689572</v>
      </c>
      <c r="C1588" t="s">
        <v>6</v>
      </c>
    </row>
    <row r="1589" spans="1:3" x14ac:dyDescent="0.25">
      <c r="A1589" t="s">
        <v>1593</v>
      </c>
      <c r="B1589" t="str">
        <f>"00539189"</f>
        <v>00539189</v>
      </c>
      <c r="C1589" t="s">
        <v>6</v>
      </c>
    </row>
    <row r="1590" spans="1:3" x14ac:dyDescent="0.25">
      <c r="A1590" t="s">
        <v>1594</v>
      </c>
      <c r="B1590" t="str">
        <f>"00652417"</f>
        <v>00652417</v>
      </c>
      <c r="C1590" t="s">
        <v>19</v>
      </c>
    </row>
    <row r="1591" spans="1:3" x14ac:dyDescent="0.25">
      <c r="A1591" t="s">
        <v>1595</v>
      </c>
      <c r="B1591" t="str">
        <f>"01027264"</f>
        <v>01027264</v>
      </c>
      <c r="C1591" t="s">
        <v>39</v>
      </c>
    </row>
    <row r="1592" spans="1:3" x14ac:dyDescent="0.25">
      <c r="A1592" t="s">
        <v>1596</v>
      </c>
      <c r="B1592" t="str">
        <f>"01028475"</f>
        <v>01028475</v>
      </c>
      <c r="C1592" t="s">
        <v>6</v>
      </c>
    </row>
    <row r="1593" spans="1:3" x14ac:dyDescent="0.25">
      <c r="A1593" t="s">
        <v>1597</v>
      </c>
      <c r="B1593" t="str">
        <f>"00862957"</f>
        <v>00862957</v>
      </c>
      <c r="C1593" t="s">
        <v>6</v>
      </c>
    </row>
    <row r="1594" spans="1:3" x14ac:dyDescent="0.25">
      <c r="A1594" t="s">
        <v>1598</v>
      </c>
      <c r="B1594" t="str">
        <f>"201206000085"</f>
        <v>201206000085</v>
      </c>
      <c r="C1594" t="s">
        <v>6</v>
      </c>
    </row>
    <row r="1595" spans="1:3" x14ac:dyDescent="0.25">
      <c r="A1595" t="s">
        <v>1599</v>
      </c>
      <c r="B1595" t="str">
        <f>"201206000081"</f>
        <v>201206000081</v>
      </c>
      <c r="C1595" t="s">
        <v>6</v>
      </c>
    </row>
    <row r="1596" spans="1:3" x14ac:dyDescent="0.25">
      <c r="A1596" t="s">
        <v>1600</v>
      </c>
      <c r="B1596" t="str">
        <f>"201402009954"</f>
        <v>201402009954</v>
      </c>
      <c r="C1596" t="s">
        <v>6</v>
      </c>
    </row>
    <row r="1597" spans="1:3" x14ac:dyDescent="0.25">
      <c r="A1597" t="s">
        <v>1601</v>
      </c>
      <c r="B1597" t="str">
        <f>"00024327"</f>
        <v>00024327</v>
      </c>
      <c r="C1597" t="s">
        <v>6</v>
      </c>
    </row>
    <row r="1598" spans="1:3" x14ac:dyDescent="0.25">
      <c r="A1598" t="s">
        <v>1602</v>
      </c>
      <c r="B1598" t="str">
        <f>"00976070"</f>
        <v>00976070</v>
      </c>
      <c r="C1598" t="s">
        <v>6</v>
      </c>
    </row>
    <row r="1599" spans="1:3" x14ac:dyDescent="0.25">
      <c r="A1599" t="s">
        <v>1603</v>
      </c>
      <c r="B1599" t="str">
        <f>"01029390"</f>
        <v>01029390</v>
      </c>
      <c r="C1599" t="s">
        <v>75</v>
      </c>
    </row>
    <row r="1600" spans="1:3" x14ac:dyDescent="0.25">
      <c r="A1600" t="s">
        <v>1604</v>
      </c>
      <c r="B1600" t="str">
        <f>"201304005277"</f>
        <v>201304005277</v>
      </c>
      <c r="C1600" t="s">
        <v>6</v>
      </c>
    </row>
    <row r="1601" spans="1:3" x14ac:dyDescent="0.25">
      <c r="A1601" t="s">
        <v>1605</v>
      </c>
      <c r="B1601" t="str">
        <f>"01029304"</f>
        <v>01029304</v>
      </c>
      <c r="C1601" t="s">
        <v>6</v>
      </c>
    </row>
    <row r="1602" spans="1:3" x14ac:dyDescent="0.25">
      <c r="A1602" t="s">
        <v>1606</v>
      </c>
      <c r="B1602" t="str">
        <f>"00890237"</f>
        <v>00890237</v>
      </c>
      <c r="C1602" t="s">
        <v>6</v>
      </c>
    </row>
    <row r="1603" spans="1:3" x14ac:dyDescent="0.25">
      <c r="A1603" t="s">
        <v>1607</v>
      </c>
      <c r="B1603" t="str">
        <f>"200810000595"</f>
        <v>200810000595</v>
      </c>
      <c r="C1603" t="s">
        <v>6</v>
      </c>
    </row>
    <row r="1604" spans="1:3" x14ac:dyDescent="0.25">
      <c r="A1604" t="s">
        <v>1608</v>
      </c>
      <c r="B1604" t="str">
        <f>"00073046"</f>
        <v>00073046</v>
      </c>
      <c r="C1604" t="s">
        <v>6</v>
      </c>
    </row>
    <row r="1605" spans="1:3" x14ac:dyDescent="0.25">
      <c r="A1605" t="s">
        <v>1609</v>
      </c>
      <c r="B1605" t="str">
        <f>"00389367"</f>
        <v>00389367</v>
      </c>
      <c r="C1605" t="s">
        <v>19</v>
      </c>
    </row>
    <row r="1606" spans="1:3" x14ac:dyDescent="0.25">
      <c r="A1606" t="s">
        <v>1610</v>
      </c>
      <c r="B1606" t="str">
        <f>"00650993"</f>
        <v>00650993</v>
      </c>
      <c r="C1606" t="s">
        <v>6</v>
      </c>
    </row>
    <row r="1607" spans="1:3" x14ac:dyDescent="0.25">
      <c r="A1607" t="s">
        <v>1611</v>
      </c>
      <c r="B1607" t="str">
        <f>"01017110"</f>
        <v>01017110</v>
      </c>
      <c r="C1607" t="s">
        <v>6</v>
      </c>
    </row>
    <row r="1608" spans="1:3" x14ac:dyDescent="0.25">
      <c r="A1608" t="s">
        <v>1612</v>
      </c>
      <c r="B1608" t="str">
        <f>"01028852"</f>
        <v>01028852</v>
      </c>
      <c r="C1608" t="s">
        <v>19</v>
      </c>
    </row>
    <row r="1609" spans="1:3" x14ac:dyDescent="0.25">
      <c r="A1609" t="s">
        <v>1613</v>
      </c>
      <c r="B1609" t="str">
        <f>"00578325"</f>
        <v>00578325</v>
      </c>
      <c r="C1609" t="s">
        <v>6</v>
      </c>
    </row>
    <row r="1610" spans="1:3" x14ac:dyDescent="0.25">
      <c r="A1610" t="s">
        <v>1614</v>
      </c>
      <c r="B1610" t="str">
        <f>"01027995"</f>
        <v>01027995</v>
      </c>
      <c r="C1610" t="s">
        <v>15</v>
      </c>
    </row>
    <row r="1611" spans="1:3" x14ac:dyDescent="0.25">
      <c r="A1611" t="s">
        <v>1615</v>
      </c>
      <c r="B1611" t="str">
        <f>"00978622"</f>
        <v>00978622</v>
      </c>
      <c r="C1611" t="s">
        <v>6</v>
      </c>
    </row>
    <row r="1612" spans="1:3" x14ac:dyDescent="0.25">
      <c r="A1612" t="s">
        <v>1616</v>
      </c>
      <c r="B1612" t="str">
        <f>"00506750"</f>
        <v>00506750</v>
      </c>
      <c r="C1612" t="s">
        <v>6</v>
      </c>
    </row>
    <row r="1613" spans="1:3" x14ac:dyDescent="0.25">
      <c r="A1613" t="s">
        <v>1617</v>
      </c>
      <c r="B1613" t="str">
        <f>"201309000065"</f>
        <v>201309000065</v>
      </c>
      <c r="C1613" t="s">
        <v>6</v>
      </c>
    </row>
    <row r="1614" spans="1:3" x14ac:dyDescent="0.25">
      <c r="A1614" t="s">
        <v>1618</v>
      </c>
      <c r="B1614" t="str">
        <f>"00256746"</f>
        <v>00256746</v>
      </c>
      <c r="C1614" t="s">
        <v>19</v>
      </c>
    </row>
    <row r="1615" spans="1:3" x14ac:dyDescent="0.25">
      <c r="A1615" t="s">
        <v>1619</v>
      </c>
      <c r="B1615" t="str">
        <f>"00821577"</f>
        <v>00821577</v>
      </c>
      <c r="C1615" t="s">
        <v>6</v>
      </c>
    </row>
    <row r="1616" spans="1:3" x14ac:dyDescent="0.25">
      <c r="A1616" t="s">
        <v>1620</v>
      </c>
      <c r="B1616" t="str">
        <f>"00746352"</f>
        <v>00746352</v>
      </c>
      <c r="C1616" t="s">
        <v>6</v>
      </c>
    </row>
    <row r="1617" spans="1:3" x14ac:dyDescent="0.25">
      <c r="A1617" t="s">
        <v>1621</v>
      </c>
      <c r="B1617" t="str">
        <f>"200712002452"</f>
        <v>200712002452</v>
      </c>
      <c r="C1617" t="s">
        <v>6</v>
      </c>
    </row>
    <row r="1618" spans="1:3" x14ac:dyDescent="0.25">
      <c r="A1618" t="s">
        <v>1622</v>
      </c>
      <c r="B1618" t="str">
        <f>"00629634"</f>
        <v>00629634</v>
      </c>
      <c r="C1618" t="s">
        <v>6</v>
      </c>
    </row>
    <row r="1619" spans="1:3" x14ac:dyDescent="0.25">
      <c r="A1619" t="s">
        <v>1623</v>
      </c>
      <c r="B1619" t="str">
        <f>"201402004264"</f>
        <v>201402004264</v>
      </c>
      <c r="C1619" t="s">
        <v>15</v>
      </c>
    </row>
    <row r="1620" spans="1:3" x14ac:dyDescent="0.25">
      <c r="A1620" t="s">
        <v>1624</v>
      </c>
      <c r="B1620" t="str">
        <f>"00286233"</f>
        <v>00286233</v>
      </c>
      <c r="C1620" t="s">
        <v>6</v>
      </c>
    </row>
    <row r="1621" spans="1:3" x14ac:dyDescent="0.25">
      <c r="A1621" t="s">
        <v>1625</v>
      </c>
      <c r="B1621" t="str">
        <f>"01028557"</f>
        <v>01028557</v>
      </c>
      <c r="C1621" t="s">
        <v>6</v>
      </c>
    </row>
    <row r="1622" spans="1:3" x14ac:dyDescent="0.25">
      <c r="A1622" t="s">
        <v>1626</v>
      </c>
      <c r="B1622" t="str">
        <f>"01029209"</f>
        <v>01029209</v>
      </c>
      <c r="C1622" t="s">
        <v>6</v>
      </c>
    </row>
    <row r="1623" spans="1:3" x14ac:dyDescent="0.25">
      <c r="A1623" t="s">
        <v>1627</v>
      </c>
      <c r="B1623" t="str">
        <f>"00955028"</f>
        <v>00955028</v>
      </c>
      <c r="C1623" t="s">
        <v>6</v>
      </c>
    </row>
    <row r="1624" spans="1:3" x14ac:dyDescent="0.25">
      <c r="A1624" t="s">
        <v>1628</v>
      </c>
      <c r="B1624" t="str">
        <f>"01028496"</f>
        <v>01028496</v>
      </c>
      <c r="C1624" t="s">
        <v>6</v>
      </c>
    </row>
    <row r="1625" spans="1:3" x14ac:dyDescent="0.25">
      <c r="A1625" t="s">
        <v>1629</v>
      </c>
      <c r="B1625" t="str">
        <f>"00537445"</f>
        <v>00537445</v>
      </c>
      <c r="C1625" t="s">
        <v>6</v>
      </c>
    </row>
    <row r="1626" spans="1:3" x14ac:dyDescent="0.25">
      <c r="A1626" t="s">
        <v>1630</v>
      </c>
      <c r="B1626" t="str">
        <f>"00771828"</f>
        <v>00771828</v>
      </c>
      <c r="C1626" t="s">
        <v>6</v>
      </c>
    </row>
    <row r="1627" spans="1:3" x14ac:dyDescent="0.25">
      <c r="A1627" t="s">
        <v>1631</v>
      </c>
      <c r="B1627" t="str">
        <f>"00567850"</f>
        <v>00567850</v>
      </c>
      <c r="C1627" t="s">
        <v>6</v>
      </c>
    </row>
    <row r="1628" spans="1:3" x14ac:dyDescent="0.25">
      <c r="A1628" t="s">
        <v>1632</v>
      </c>
      <c r="B1628" t="str">
        <f>"00560750"</f>
        <v>00560750</v>
      </c>
      <c r="C1628" t="s">
        <v>6</v>
      </c>
    </row>
    <row r="1629" spans="1:3" x14ac:dyDescent="0.25">
      <c r="A1629" t="s">
        <v>1633</v>
      </c>
      <c r="B1629" t="str">
        <f>"201409003629"</f>
        <v>201409003629</v>
      </c>
      <c r="C1629" t="s">
        <v>19</v>
      </c>
    </row>
    <row r="1630" spans="1:3" x14ac:dyDescent="0.25">
      <c r="A1630" t="s">
        <v>1634</v>
      </c>
      <c r="B1630" t="str">
        <f>"01027711"</f>
        <v>01027711</v>
      </c>
      <c r="C1630" t="s">
        <v>6</v>
      </c>
    </row>
    <row r="1631" spans="1:3" x14ac:dyDescent="0.25">
      <c r="A1631" t="s">
        <v>1635</v>
      </c>
      <c r="B1631" t="str">
        <f>"01023199"</f>
        <v>01023199</v>
      </c>
      <c r="C1631" t="s">
        <v>6</v>
      </c>
    </row>
    <row r="1632" spans="1:3" x14ac:dyDescent="0.25">
      <c r="A1632" t="s">
        <v>1636</v>
      </c>
      <c r="B1632" t="str">
        <f>"01018558"</f>
        <v>01018558</v>
      </c>
      <c r="C1632" t="s">
        <v>6</v>
      </c>
    </row>
    <row r="1633" spans="1:3" x14ac:dyDescent="0.25">
      <c r="A1633" t="s">
        <v>1637</v>
      </c>
      <c r="B1633" t="str">
        <f>"01029850"</f>
        <v>01029850</v>
      </c>
      <c r="C1633" t="s">
        <v>6</v>
      </c>
    </row>
    <row r="1634" spans="1:3" x14ac:dyDescent="0.25">
      <c r="A1634" t="s">
        <v>1638</v>
      </c>
      <c r="B1634" t="str">
        <f>"01028887"</f>
        <v>01028887</v>
      </c>
      <c r="C1634" t="s">
        <v>6</v>
      </c>
    </row>
    <row r="1635" spans="1:3" x14ac:dyDescent="0.25">
      <c r="A1635" t="s">
        <v>1639</v>
      </c>
      <c r="B1635" t="str">
        <f>"201504001713"</f>
        <v>201504001713</v>
      </c>
      <c r="C1635" t="s">
        <v>19</v>
      </c>
    </row>
    <row r="1636" spans="1:3" x14ac:dyDescent="0.25">
      <c r="A1636" t="s">
        <v>1640</v>
      </c>
      <c r="B1636" t="str">
        <f>"00926208"</f>
        <v>00926208</v>
      </c>
      <c r="C1636" t="s">
        <v>6</v>
      </c>
    </row>
    <row r="1637" spans="1:3" x14ac:dyDescent="0.25">
      <c r="A1637" t="s">
        <v>1641</v>
      </c>
      <c r="B1637" t="str">
        <f>"01028430"</f>
        <v>01028430</v>
      </c>
      <c r="C1637" t="s">
        <v>6</v>
      </c>
    </row>
    <row r="1638" spans="1:3" x14ac:dyDescent="0.25">
      <c r="A1638" t="s">
        <v>1642</v>
      </c>
      <c r="B1638" t="str">
        <f>"00698996"</f>
        <v>00698996</v>
      </c>
      <c r="C1638" t="s">
        <v>6</v>
      </c>
    </row>
    <row r="1639" spans="1:3" x14ac:dyDescent="0.25">
      <c r="A1639" t="s">
        <v>1643</v>
      </c>
      <c r="B1639" t="str">
        <f>"201511004417"</f>
        <v>201511004417</v>
      </c>
      <c r="C1639" t="s">
        <v>6</v>
      </c>
    </row>
    <row r="1640" spans="1:3" x14ac:dyDescent="0.25">
      <c r="A1640" t="s">
        <v>1644</v>
      </c>
      <c r="B1640" t="str">
        <f>"00775555"</f>
        <v>00775555</v>
      </c>
      <c r="C1640" t="s">
        <v>6</v>
      </c>
    </row>
    <row r="1641" spans="1:3" x14ac:dyDescent="0.25">
      <c r="A1641" t="s">
        <v>1645</v>
      </c>
      <c r="B1641" t="str">
        <f>"201401000627"</f>
        <v>201401000627</v>
      </c>
      <c r="C1641" t="s">
        <v>6</v>
      </c>
    </row>
    <row r="1642" spans="1:3" x14ac:dyDescent="0.25">
      <c r="A1642" t="s">
        <v>1646</v>
      </c>
      <c r="B1642" t="str">
        <f>"00024110"</f>
        <v>00024110</v>
      </c>
      <c r="C1642" t="s">
        <v>6</v>
      </c>
    </row>
    <row r="1643" spans="1:3" x14ac:dyDescent="0.25">
      <c r="A1643" t="s">
        <v>1647</v>
      </c>
      <c r="B1643" t="str">
        <f>"00891520"</f>
        <v>00891520</v>
      </c>
      <c r="C1643" t="s">
        <v>19</v>
      </c>
    </row>
    <row r="1644" spans="1:3" x14ac:dyDescent="0.25">
      <c r="A1644" t="s">
        <v>1648</v>
      </c>
      <c r="B1644" t="str">
        <f>"00764561"</f>
        <v>00764561</v>
      </c>
      <c r="C1644" t="s">
        <v>6</v>
      </c>
    </row>
    <row r="1645" spans="1:3" x14ac:dyDescent="0.25">
      <c r="A1645" t="s">
        <v>1649</v>
      </c>
      <c r="B1645" t="str">
        <f>"01027690"</f>
        <v>01027690</v>
      </c>
      <c r="C1645" t="s">
        <v>6</v>
      </c>
    </row>
    <row r="1646" spans="1:3" x14ac:dyDescent="0.25">
      <c r="A1646" t="s">
        <v>1650</v>
      </c>
      <c r="B1646" t="str">
        <f>"00714194"</f>
        <v>00714194</v>
      </c>
      <c r="C1646" t="s">
        <v>19</v>
      </c>
    </row>
    <row r="1647" spans="1:3" x14ac:dyDescent="0.25">
      <c r="A1647" t="s">
        <v>1651</v>
      </c>
      <c r="B1647" t="str">
        <f>"00802009"</f>
        <v>00802009</v>
      </c>
      <c r="C1647" t="s">
        <v>6</v>
      </c>
    </row>
    <row r="1648" spans="1:3" x14ac:dyDescent="0.25">
      <c r="A1648" t="s">
        <v>1652</v>
      </c>
      <c r="B1648" t="str">
        <f>"01029168"</f>
        <v>01029168</v>
      </c>
      <c r="C1648" t="s">
        <v>15</v>
      </c>
    </row>
    <row r="1649" spans="1:3" x14ac:dyDescent="0.25">
      <c r="A1649" t="s">
        <v>1653</v>
      </c>
      <c r="B1649" t="str">
        <f>"201410003567"</f>
        <v>201410003567</v>
      </c>
      <c r="C1649" t="s">
        <v>6</v>
      </c>
    </row>
    <row r="1650" spans="1:3" x14ac:dyDescent="0.25">
      <c r="A1650" t="s">
        <v>1654</v>
      </c>
      <c r="B1650" t="str">
        <f>"00735945"</f>
        <v>00735945</v>
      </c>
      <c r="C1650" t="s">
        <v>15</v>
      </c>
    </row>
    <row r="1651" spans="1:3" x14ac:dyDescent="0.25">
      <c r="A1651" t="s">
        <v>1655</v>
      </c>
      <c r="B1651" t="str">
        <f>"01028258"</f>
        <v>01028258</v>
      </c>
      <c r="C1651" t="s">
        <v>15</v>
      </c>
    </row>
    <row r="1652" spans="1:3" x14ac:dyDescent="0.25">
      <c r="A1652" t="s">
        <v>1656</v>
      </c>
      <c r="B1652" t="str">
        <f>"00519920"</f>
        <v>00519920</v>
      </c>
      <c r="C1652" t="s">
        <v>6</v>
      </c>
    </row>
    <row r="1653" spans="1:3" x14ac:dyDescent="0.25">
      <c r="A1653" t="s">
        <v>1657</v>
      </c>
      <c r="B1653" t="str">
        <f>"01028391"</f>
        <v>01028391</v>
      </c>
      <c r="C1653" t="s">
        <v>6</v>
      </c>
    </row>
    <row r="1654" spans="1:3" x14ac:dyDescent="0.25">
      <c r="A1654" t="s">
        <v>1658</v>
      </c>
      <c r="B1654" t="str">
        <f>"01027010"</f>
        <v>01027010</v>
      </c>
      <c r="C1654" t="s">
        <v>6</v>
      </c>
    </row>
    <row r="1655" spans="1:3" x14ac:dyDescent="0.25">
      <c r="A1655" t="s">
        <v>1659</v>
      </c>
      <c r="B1655" t="str">
        <f>"00492809"</f>
        <v>00492809</v>
      </c>
      <c r="C1655" t="s">
        <v>19</v>
      </c>
    </row>
    <row r="1656" spans="1:3" x14ac:dyDescent="0.25">
      <c r="A1656" t="s">
        <v>1660</v>
      </c>
      <c r="B1656" t="str">
        <f>"00033114"</f>
        <v>00033114</v>
      </c>
      <c r="C1656" t="s">
        <v>19</v>
      </c>
    </row>
    <row r="1657" spans="1:3" x14ac:dyDescent="0.25">
      <c r="A1657" t="s">
        <v>1661</v>
      </c>
      <c r="B1657" t="str">
        <f>"200801002177"</f>
        <v>200801002177</v>
      </c>
      <c r="C1657" t="s">
        <v>6</v>
      </c>
    </row>
    <row r="1658" spans="1:3" x14ac:dyDescent="0.25">
      <c r="A1658" t="s">
        <v>1662</v>
      </c>
      <c r="B1658" t="str">
        <f>"01028198"</f>
        <v>01028198</v>
      </c>
      <c r="C1658" t="s">
        <v>15</v>
      </c>
    </row>
    <row r="1659" spans="1:3" x14ac:dyDescent="0.25">
      <c r="A1659" t="s">
        <v>1663</v>
      </c>
      <c r="B1659" t="str">
        <f>"01029351"</f>
        <v>01029351</v>
      </c>
      <c r="C1659" t="s">
        <v>19</v>
      </c>
    </row>
    <row r="1660" spans="1:3" x14ac:dyDescent="0.25">
      <c r="A1660" t="s">
        <v>1664</v>
      </c>
      <c r="B1660" t="str">
        <f>"00137967"</f>
        <v>00137967</v>
      </c>
      <c r="C1660" t="s">
        <v>19</v>
      </c>
    </row>
    <row r="1661" spans="1:3" x14ac:dyDescent="0.25">
      <c r="A1661" t="s">
        <v>1665</v>
      </c>
      <c r="B1661" t="str">
        <f>"01020430"</f>
        <v>01020430</v>
      </c>
      <c r="C1661" t="s">
        <v>6</v>
      </c>
    </row>
    <row r="1662" spans="1:3" x14ac:dyDescent="0.25">
      <c r="A1662" t="s">
        <v>1666</v>
      </c>
      <c r="B1662" t="str">
        <f>"01026312"</f>
        <v>01026312</v>
      </c>
      <c r="C1662" t="s">
        <v>6</v>
      </c>
    </row>
    <row r="1663" spans="1:3" x14ac:dyDescent="0.25">
      <c r="A1663" t="s">
        <v>1667</v>
      </c>
      <c r="B1663" t="str">
        <f>"00510289"</f>
        <v>00510289</v>
      </c>
      <c r="C1663" t="s">
        <v>6</v>
      </c>
    </row>
    <row r="1664" spans="1:3" x14ac:dyDescent="0.25">
      <c r="A1664" t="s">
        <v>1668</v>
      </c>
      <c r="B1664" t="str">
        <f>"201406006592"</f>
        <v>201406006592</v>
      </c>
      <c r="C1664" t="s">
        <v>6</v>
      </c>
    </row>
    <row r="1665" spans="1:3" x14ac:dyDescent="0.25">
      <c r="A1665" t="s">
        <v>1669</v>
      </c>
      <c r="B1665" t="str">
        <f>"01028502"</f>
        <v>01028502</v>
      </c>
      <c r="C1665" t="s">
        <v>75</v>
      </c>
    </row>
    <row r="1666" spans="1:3" x14ac:dyDescent="0.25">
      <c r="A1666" t="s">
        <v>1670</v>
      </c>
      <c r="B1666" t="str">
        <f>"01027361"</f>
        <v>01027361</v>
      </c>
      <c r="C1666" t="s">
        <v>15</v>
      </c>
    </row>
    <row r="1667" spans="1:3" x14ac:dyDescent="0.25">
      <c r="A1667" t="s">
        <v>1671</v>
      </c>
      <c r="B1667" t="str">
        <f>"200910000587"</f>
        <v>200910000587</v>
      </c>
      <c r="C1667" t="s">
        <v>6</v>
      </c>
    </row>
    <row r="1668" spans="1:3" x14ac:dyDescent="0.25">
      <c r="A1668" t="s">
        <v>1672</v>
      </c>
      <c r="B1668" t="str">
        <f>"00637167"</f>
        <v>00637167</v>
      </c>
      <c r="C1668" t="s">
        <v>6</v>
      </c>
    </row>
    <row r="1669" spans="1:3" x14ac:dyDescent="0.25">
      <c r="A1669" t="s">
        <v>1673</v>
      </c>
      <c r="B1669" t="str">
        <f>"01028071"</f>
        <v>01028071</v>
      </c>
      <c r="C1669" t="s">
        <v>75</v>
      </c>
    </row>
    <row r="1670" spans="1:3" x14ac:dyDescent="0.25">
      <c r="A1670" t="s">
        <v>1674</v>
      </c>
      <c r="B1670" t="str">
        <f>"01029489"</f>
        <v>01029489</v>
      </c>
      <c r="C1670" t="s">
        <v>6</v>
      </c>
    </row>
    <row r="1671" spans="1:3" x14ac:dyDescent="0.25">
      <c r="A1671" t="s">
        <v>1675</v>
      </c>
      <c r="B1671" t="str">
        <f>"01028616"</f>
        <v>01028616</v>
      </c>
      <c r="C1671" t="s">
        <v>15</v>
      </c>
    </row>
    <row r="1672" spans="1:3" x14ac:dyDescent="0.25">
      <c r="A1672" t="s">
        <v>1676</v>
      </c>
      <c r="B1672" t="str">
        <f>"00029445"</f>
        <v>00029445</v>
      </c>
      <c r="C1672" t="s">
        <v>6</v>
      </c>
    </row>
    <row r="1673" spans="1:3" x14ac:dyDescent="0.25">
      <c r="A1673" t="s">
        <v>1677</v>
      </c>
      <c r="B1673" t="str">
        <f>"01028407"</f>
        <v>01028407</v>
      </c>
      <c r="C1673" t="s">
        <v>6</v>
      </c>
    </row>
    <row r="1674" spans="1:3" x14ac:dyDescent="0.25">
      <c r="A1674" t="s">
        <v>1678</v>
      </c>
      <c r="B1674" t="str">
        <f>"01029433"</f>
        <v>01029433</v>
      </c>
      <c r="C1674" t="s">
        <v>6</v>
      </c>
    </row>
    <row r="1675" spans="1:3" x14ac:dyDescent="0.25">
      <c r="A1675" t="s">
        <v>1679</v>
      </c>
      <c r="B1675" t="str">
        <f>"00587886"</f>
        <v>00587886</v>
      </c>
      <c r="C1675" t="s">
        <v>6</v>
      </c>
    </row>
    <row r="1676" spans="1:3" x14ac:dyDescent="0.25">
      <c r="A1676" t="s">
        <v>1680</v>
      </c>
      <c r="B1676" t="str">
        <f>"00638580"</f>
        <v>00638580</v>
      </c>
      <c r="C1676" t="s">
        <v>6</v>
      </c>
    </row>
    <row r="1677" spans="1:3" x14ac:dyDescent="0.25">
      <c r="A1677" t="s">
        <v>1681</v>
      </c>
      <c r="B1677" t="str">
        <f>"01028336"</f>
        <v>01028336</v>
      </c>
      <c r="C1677" t="s">
        <v>15</v>
      </c>
    </row>
    <row r="1678" spans="1:3" x14ac:dyDescent="0.25">
      <c r="A1678" t="s">
        <v>1682</v>
      </c>
      <c r="B1678" t="str">
        <f>"01029150"</f>
        <v>01029150</v>
      </c>
      <c r="C1678" t="s">
        <v>6</v>
      </c>
    </row>
    <row r="1679" spans="1:3" x14ac:dyDescent="0.25">
      <c r="A1679" t="s">
        <v>1683</v>
      </c>
      <c r="B1679" t="str">
        <f>"00557122"</f>
        <v>00557122</v>
      </c>
      <c r="C1679" t="s">
        <v>6</v>
      </c>
    </row>
    <row r="1680" spans="1:3" x14ac:dyDescent="0.25">
      <c r="A1680" t="s">
        <v>1684</v>
      </c>
      <c r="B1680" t="str">
        <f>"00147457"</f>
        <v>00147457</v>
      </c>
      <c r="C1680" t="s">
        <v>6</v>
      </c>
    </row>
    <row r="1681" spans="1:3" x14ac:dyDescent="0.25">
      <c r="A1681" t="s">
        <v>1685</v>
      </c>
      <c r="B1681" t="str">
        <f>"01029153"</f>
        <v>01029153</v>
      </c>
      <c r="C1681" t="s">
        <v>6</v>
      </c>
    </row>
    <row r="1682" spans="1:3" x14ac:dyDescent="0.25">
      <c r="A1682" t="s">
        <v>1686</v>
      </c>
      <c r="B1682" t="str">
        <f>"00447086"</f>
        <v>00447086</v>
      </c>
      <c r="C1682" t="s">
        <v>6</v>
      </c>
    </row>
    <row r="1683" spans="1:3" x14ac:dyDescent="0.25">
      <c r="A1683" t="s">
        <v>1687</v>
      </c>
      <c r="B1683" t="str">
        <f>"00402928"</f>
        <v>00402928</v>
      </c>
      <c r="C1683" t="s">
        <v>19</v>
      </c>
    </row>
    <row r="1684" spans="1:3" x14ac:dyDescent="0.25">
      <c r="A1684" t="s">
        <v>1688</v>
      </c>
      <c r="B1684" t="str">
        <f>"00228735"</f>
        <v>00228735</v>
      </c>
      <c r="C1684" t="s">
        <v>6</v>
      </c>
    </row>
    <row r="1685" spans="1:3" x14ac:dyDescent="0.25">
      <c r="A1685" t="s">
        <v>1689</v>
      </c>
      <c r="B1685" t="str">
        <f>"01028495"</f>
        <v>01028495</v>
      </c>
      <c r="C1685" t="s">
        <v>6</v>
      </c>
    </row>
    <row r="1686" spans="1:3" x14ac:dyDescent="0.25">
      <c r="A1686" t="s">
        <v>1690</v>
      </c>
      <c r="B1686" t="str">
        <f>"00660666"</f>
        <v>00660666</v>
      </c>
      <c r="C1686" t="s">
        <v>6</v>
      </c>
    </row>
    <row r="1687" spans="1:3" x14ac:dyDescent="0.25">
      <c r="A1687" t="s">
        <v>1691</v>
      </c>
      <c r="B1687" t="str">
        <f>"01029705"</f>
        <v>01029705</v>
      </c>
      <c r="C1687" t="s">
        <v>15</v>
      </c>
    </row>
    <row r="1688" spans="1:3" x14ac:dyDescent="0.25">
      <c r="A1688" t="s">
        <v>1692</v>
      </c>
      <c r="B1688" t="str">
        <f>"00022236"</f>
        <v>00022236</v>
      </c>
      <c r="C1688" t="s">
        <v>6</v>
      </c>
    </row>
    <row r="1689" spans="1:3" x14ac:dyDescent="0.25">
      <c r="A1689" t="s">
        <v>1693</v>
      </c>
      <c r="B1689" t="str">
        <f>"201402003310"</f>
        <v>201402003310</v>
      </c>
      <c r="C1689" t="s">
        <v>6</v>
      </c>
    </row>
    <row r="1690" spans="1:3" x14ac:dyDescent="0.25">
      <c r="A1690" t="s">
        <v>1694</v>
      </c>
      <c r="B1690" t="str">
        <f>"00712691"</f>
        <v>00712691</v>
      </c>
      <c r="C1690" t="s">
        <v>6</v>
      </c>
    </row>
    <row r="1691" spans="1:3" x14ac:dyDescent="0.25">
      <c r="A1691" t="s">
        <v>1695</v>
      </c>
      <c r="B1691" t="str">
        <f>"01028062"</f>
        <v>01028062</v>
      </c>
      <c r="C1691" t="s">
        <v>6</v>
      </c>
    </row>
    <row r="1692" spans="1:3" x14ac:dyDescent="0.25">
      <c r="A1692" t="s">
        <v>1696</v>
      </c>
      <c r="B1692" t="str">
        <f>"201511033390"</f>
        <v>201511033390</v>
      </c>
      <c r="C1692" t="s">
        <v>6</v>
      </c>
    </row>
    <row r="1693" spans="1:3" x14ac:dyDescent="0.25">
      <c r="A1693" t="s">
        <v>1697</v>
      </c>
      <c r="B1693" t="str">
        <f>"01028356"</f>
        <v>01028356</v>
      </c>
      <c r="C1693" t="s">
        <v>15</v>
      </c>
    </row>
    <row r="1694" spans="1:3" x14ac:dyDescent="0.25">
      <c r="A1694" t="s">
        <v>1698</v>
      </c>
      <c r="B1694" t="str">
        <f>"01028220"</f>
        <v>01028220</v>
      </c>
      <c r="C1694" t="s">
        <v>6</v>
      </c>
    </row>
    <row r="1695" spans="1:3" x14ac:dyDescent="0.25">
      <c r="A1695" t="s">
        <v>1699</v>
      </c>
      <c r="B1695" t="str">
        <f>"00087246"</f>
        <v>00087246</v>
      </c>
      <c r="C1695" t="s">
        <v>6</v>
      </c>
    </row>
    <row r="1696" spans="1:3" x14ac:dyDescent="0.25">
      <c r="A1696" t="s">
        <v>1700</v>
      </c>
      <c r="B1696" t="str">
        <f>"00430167"</f>
        <v>00430167</v>
      </c>
      <c r="C1696" t="s">
        <v>6</v>
      </c>
    </row>
    <row r="1697" spans="1:3" x14ac:dyDescent="0.25">
      <c r="A1697" t="s">
        <v>1701</v>
      </c>
      <c r="B1697" t="str">
        <f>"01008079"</f>
        <v>01008079</v>
      </c>
      <c r="C1697" t="s">
        <v>6</v>
      </c>
    </row>
    <row r="1698" spans="1:3" x14ac:dyDescent="0.25">
      <c r="A1698" t="s">
        <v>1702</v>
      </c>
      <c r="B1698" t="str">
        <f>"01029230"</f>
        <v>01029230</v>
      </c>
      <c r="C1698" t="s">
        <v>6</v>
      </c>
    </row>
    <row r="1699" spans="1:3" x14ac:dyDescent="0.25">
      <c r="A1699" t="s">
        <v>1703</v>
      </c>
      <c r="B1699" t="str">
        <f>"200712005555"</f>
        <v>200712005555</v>
      </c>
      <c r="C1699" t="s">
        <v>6</v>
      </c>
    </row>
    <row r="1700" spans="1:3" x14ac:dyDescent="0.25">
      <c r="A1700" t="s">
        <v>1704</v>
      </c>
      <c r="B1700" t="str">
        <f>"00002509"</f>
        <v>00002509</v>
      </c>
      <c r="C1700" t="s">
        <v>6</v>
      </c>
    </row>
    <row r="1701" spans="1:3" x14ac:dyDescent="0.25">
      <c r="A1701" t="s">
        <v>1705</v>
      </c>
      <c r="B1701" t="str">
        <f>"01027886"</f>
        <v>01027886</v>
      </c>
      <c r="C1701" t="s">
        <v>19</v>
      </c>
    </row>
    <row r="1702" spans="1:3" x14ac:dyDescent="0.25">
      <c r="A1702" t="s">
        <v>1706</v>
      </c>
      <c r="B1702" t="str">
        <f>"201512000356"</f>
        <v>201512000356</v>
      </c>
      <c r="C1702" t="s">
        <v>6</v>
      </c>
    </row>
    <row r="1703" spans="1:3" x14ac:dyDescent="0.25">
      <c r="A1703" t="s">
        <v>1707</v>
      </c>
      <c r="B1703" t="str">
        <f>"01028860"</f>
        <v>01028860</v>
      </c>
      <c r="C1703" t="s">
        <v>75</v>
      </c>
    </row>
    <row r="1704" spans="1:3" x14ac:dyDescent="0.25">
      <c r="A1704" t="s">
        <v>1708</v>
      </c>
      <c r="B1704" t="str">
        <f>"01028050"</f>
        <v>01028050</v>
      </c>
      <c r="C1704" t="s">
        <v>15</v>
      </c>
    </row>
    <row r="1705" spans="1:3" x14ac:dyDescent="0.25">
      <c r="A1705" t="s">
        <v>1709</v>
      </c>
      <c r="B1705" t="str">
        <f>"00647694"</f>
        <v>00647694</v>
      </c>
      <c r="C1705" t="s">
        <v>6</v>
      </c>
    </row>
    <row r="1706" spans="1:3" x14ac:dyDescent="0.25">
      <c r="A1706" t="s">
        <v>1710</v>
      </c>
      <c r="B1706" t="str">
        <f>"01028650"</f>
        <v>01028650</v>
      </c>
      <c r="C1706" t="s">
        <v>6</v>
      </c>
    </row>
    <row r="1707" spans="1:3" x14ac:dyDescent="0.25">
      <c r="A1707" t="s">
        <v>1711</v>
      </c>
      <c r="B1707" t="str">
        <f>"00709499"</f>
        <v>00709499</v>
      </c>
      <c r="C1707" t="s">
        <v>15</v>
      </c>
    </row>
    <row r="1708" spans="1:3" x14ac:dyDescent="0.25">
      <c r="A1708" t="s">
        <v>1712</v>
      </c>
      <c r="B1708" t="str">
        <f>"201511029881"</f>
        <v>201511029881</v>
      </c>
      <c r="C1708" t="s">
        <v>6</v>
      </c>
    </row>
    <row r="1709" spans="1:3" x14ac:dyDescent="0.25">
      <c r="A1709" t="s">
        <v>1713</v>
      </c>
      <c r="B1709" t="str">
        <f>"201412000314"</f>
        <v>201412000314</v>
      </c>
      <c r="C1709" t="s">
        <v>6</v>
      </c>
    </row>
    <row r="1710" spans="1:3" x14ac:dyDescent="0.25">
      <c r="A1710" t="s">
        <v>1714</v>
      </c>
      <c r="B1710" t="str">
        <f>"00934849"</f>
        <v>00934849</v>
      </c>
      <c r="C1710" t="s">
        <v>6</v>
      </c>
    </row>
    <row r="1711" spans="1:3" x14ac:dyDescent="0.25">
      <c r="A1711" t="s">
        <v>1715</v>
      </c>
      <c r="B1711" t="str">
        <f>"00565884"</f>
        <v>00565884</v>
      </c>
      <c r="C1711" t="s">
        <v>6</v>
      </c>
    </row>
    <row r="1712" spans="1:3" x14ac:dyDescent="0.25">
      <c r="A1712" t="s">
        <v>1716</v>
      </c>
      <c r="B1712" t="str">
        <f>"01029068"</f>
        <v>01029068</v>
      </c>
      <c r="C1712" t="s">
        <v>75</v>
      </c>
    </row>
    <row r="1713" spans="1:3" x14ac:dyDescent="0.25">
      <c r="A1713" t="s">
        <v>1717</v>
      </c>
      <c r="B1713" t="str">
        <f>"00963364"</f>
        <v>00963364</v>
      </c>
      <c r="C1713" t="s">
        <v>15</v>
      </c>
    </row>
    <row r="1714" spans="1:3" x14ac:dyDescent="0.25">
      <c r="A1714" t="s">
        <v>1718</v>
      </c>
      <c r="B1714" t="str">
        <f>"00109774"</f>
        <v>00109774</v>
      </c>
      <c r="C1714" t="s">
        <v>6</v>
      </c>
    </row>
    <row r="1715" spans="1:3" x14ac:dyDescent="0.25">
      <c r="A1715" t="s">
        <v>1719</v>
      </c>
      <c r="B1715" t="str">
        <f>"00230857"</f>
        <v>00230857</v>
      </c>
      <c r="C1715" t="s">
        <v>6</v>
      </c>
    </row>
    <row r="1716" spans="1:3" x14ac:dyDescent="0.25">
      <c r="A1716" t="s">
        <v>1720</v>
      </c>
      <c r="B1716" t="str">
        <f>"00829604"</f>
        <v>00829604</v>
      </c>
      <c r="C1716" t="s">
        <v>6</v>
      </c>
    </row>
    <row r="1717" spans="1:3" x14ac:dyDescent="0.25">
      <c r="A1717" t="s">
        <v>1721</v>
      </c>
      <c r="B1717" t="str">
        <f>"00864497"</f>
        <v>00864497</v>
      </c>
      <c r="C1717" t="s">
        <v>6</v>
      </c>
    </row>
    <row r="1718" spans="1:3" x14ac:dyDescent="0.25">
      <c r="A1718" t="s">
        <v>1722</v>
      </c>
      <c r="B1718" t="str">
        <f>"01029271"</f>
        <v>01029271</v>
      </c>
      <c r="C1718" t="s">
        <v>19</v>
      </c>
    </row>
    <row r="1719" spans="1:3" x14ac:dyDescent="0.25">
      <c r="A1719" t="s">
        <v>1723</v>
      </c>
      <c r="B1719" t="str">
        <f>"00912012"</f>
        <v>00912012</v>
      </c>
      <c r="C1719" t="s">
        <v>6</v>
      </c>
    </row>
    <row r="1720" spans="1:3" x14ac:dyDescent="0.25">
      <c r="A1720" t="s">
        <v>1724</v>
      </c>
      <c r="B1720" t="str">
        <f>"00146559"</f>
        <v>00146559</v>
      </c>
      <c r="C1720" t="s">
        <v>6</v>
      </c>
    </row>
    <row r="1721" spans="1:3" x14ac:dyDescent="0.25">
      <c r="A1721" t="s">
        <v>1725</v>
      </c>
      <c r="B1721" t="str">
        <f>"01028536"</f>
        <v>01028536</v>
      </c>
      <c r="C1721" t="s">
        <v>15</v>
      </c>
    </row>
    <row r="1722" spans="1:3" x14ac:dyDescent="0.25">
      <c r="A1722" t="s">
        <v>1726</v>
      </c>
      <c r="B1722" t="str">
        <f>"01028058"</f>
        <v>01028058</v>
      </c>
      <c r="C1722" t="s">
        <v>6</v>
      </c>
    </row>
    <row r="1723" spans="1:3" x14ac:dyDescent="0.25">
      <c r="A1723" t="s">
        <v>1727</v>
      </c>
      <c r="B1723" t="str">
        <f>"00227849"</f>
        <v>00227849</v>
      </c>
      <c r="C1723" t="s">
        <v>15</v>
      </c>
    </row>
    <row r="1724" spans="1:3" x14ac:dyDescent="0.25">
      <c r="A1724" t="s">
        <v>1728</v>
      </c>
      <c r="B1724" t="str">
        <f>"00921548"</f>
        <v>00921548</v>
      </c>
      <c r="C1724" t="s">
        <v>6</v>
      </c>
    </row>
    <row r="1725" spans="1:3" x14ac:dyDescent="0.25">
      <c r="A1725" t="s">
        <v>1729</v>
      </c>
      <c r="B1725" t="str">
        <f>"00585288"</f>
        <v>00585288</v>
      </c>
      <c r="C1725" t="s">
        <v>6</v>
      </c>
    </row>
    <row r="1726" spans="1:3" x14ac:dyDescent="0.25">
      <c r="A1726" t="s">
        <v>1730</v>
      </c>
      <c r="B1726" t="str">
        <f>"00358855"</f>
        <v>00358855</v>
      </c>
      <c r="C1726" t="s">
        <v>6</v>
      </c>
    </row>
    <row r="1727" spans="1:3" x14ac:dyDescent="0.25">
      <c r="A1727" t="s">
        <v>1731</v>
      </c>
      <c r="B1727" t="str">
        <f>"00568763"</f>
        <v>00568763</v>
      </c>
      <c r="C1727" t="s">
        <v>6</v>
      </c>
    </row>
    <row r="1728" spans="1:3" x14ac:dyDescent="0.25">
      <c r="A1728" t="s">
        <v>1732</v>
      </c>
      <c r="B1728" t="str">
        <f>"00705565"</f>
        <v>00705565</v>
      </c>
      <c r="C1728" t="s">
        <v>6</v>
      </c>
    </row>
    <row r="1729" spans="1:3" x14ac:dyDescent="0.25">
      <c r="A1729" t="s">
        <v>1733</v>
      </c>
      <c r="B1729" t="str">
        <f>"01027854"</f>
        <v>01027854</v>
      </c>
      <c r="C1729" t="s">
        <v>6</v>
      </c>
    </row>
    <row r="1730" spans="1:3" x14ac:dyDescent="0.25">
      <c r="A1730" t="s">
        <v>1734</v>
      </c>
      <c r="B1730" t="str">
        <f>"01028351"</f>
        <v>01028351</v>
      </c>
      <c r="C1730" t="s">
        <v>75</v>
      </c>
    </row>
    <row r="1731" spans="1:3" x14ac:dyDescent="0.25">
      <c r="A1731" t="s">
        <v>1735</v>
      </c>
      <c r="B1731" t="str">
        <f>"01029594"</f>
        <v>01029594</v>
      </c>
      <c r="C1731" t="s">
        <v>15</v>
      </c>
    </row>
    <row r="1732" spans="1:3" x14ac:dyDescent="0.25">
      <c r="A1732" t="s">
        <v>1736</v>
      </c>
      <c r="B1732" t="str">
        <f>"00994146"</f>
        <v>00994146</v>
      </c>
      <c r="C1732" t="s">
        <v>19</v>
      </c>
    </row>
    <row r="1733" spans="1:3" x14ac:dyDescent="0.25">
      <c r="A1733" t="s">
        <v>1737</v>
      </c>
      <c r="B1733" t="str">
        <f>"01028476"</f>
        <v>01028476</v>
      </c>
      <c r="C1733" t="s">
        <v>15</v>
      </c>
    </row>
    <row r="1734" spans="1:3" x14ac:dyDescent="0.25">
      <c r="A1734" t="s">
        <v>1738</v>
      </c>
      <c r="B1734" t="str">
        <f>"00748795"</f>
        <v>00748795</v>
      </c>
      <c r="C1734" t="s">
        <v>6</v>
      </c>
    </row>
    <row r="1735" spans="1:3" x14ac:dyDescent="0.25">
      <c r="A1735" t="s">
        <v>1739</v>
      </c>
      <c r="B1735" t="str">
        <f>"00602775"</f>
        <v>00602775</v>
      </c>
      <c r="C1735" t="s">
        <v>6</v>
      </c>
    </row>
    <row r="1736" spans="1:3" x14ac:dyDescent="0.25">
      <c r="A1736" t="s">
        <v>1740</v>
      </c>
      <c r="B1736" t="str">
        <f>"00980338"</f>
        <v>00980338</v>
      </c>
      <c r="C1736" t="s">
        <v>39</v>
      </c>
    </row>
    <row r="1737" spans="1:3" x14ac:dyDescent="0.25">
      <c r="A1737" t="s">
        <v>1741</v>
      </c>
      <c r="B1737" t="str">
        <f>"01028249"</f>
        <v>01028249</v>
      </c>
      <c r="C1737" t="s">
        <v>6</v>
      </c>
    </row>
    <row r="1738" spans="1:3" x14ac:dyDescent="0.25">
      <c r="A1738" t="s">
        <v>1742</v>
      </c>
      <c r="B1738" t="str">
        <f>"01028045"</f>
        <v>01028045</v>
      </c>
      <c r="C1738" t="s">
        <v>6</v>
      </c>
    </row>
    <row r="1739" spans="1:3" x14ac:dyDescent="0.25">
      <c r="A1739" t="s">
        <v>1743</v>
      </c>
      <c r="B1739" t="str">
        <f>"00251361"</f>
        <v>00251361</v>
      </c>
      <c r="C1739" t="s">
        <v>19</v>
      </c>
    </row>
    <row r="1740" spans="1:3" x14ac:dyDescent="0.25">
      <c r="A1740" t="s">
        <v>1744</v>
      </c>
      <c r="B1740" t="str">
        <f>"00810214"</f>
        <v>00810214</v>
      </c>
      <c r="C1740" t="s">
        <v>6</v>
      </c>
    </row>
    <row r="1741" spans="1:3" x14ac:dyDescent="0.25">
      <c r="A1741" t="s">
        <v>1745</v>
      </c>
      <c r="B1741" t="str">
        <f>"00260309"</f>
        <v>00260309</v>
      </c>
      <c r="C1741" t="s">
        <v>6</v>
      </c>
    </row>
    <row r="1742" spans="1:3" x14ac:dyDescent="0.25">
      <c r="A1742" t="s">
        <v>1746</v>
      </c>
      <c r="B1742" t="str">
        <f>"01029093"</f>
        <v>01029093</v>
      </c>
      <c r="C1742" t="s">
        <v>6</v>
      </c>
    </row>
    <row r="1743" spans="1:3" x14ac:dyDescent="0.25">
      <c r="A1743" t="s">
        <v>1747</v>
      </c>
      <c r="B1743" t="str">
        <f>"00980767"</f>
        <v>00980767</v>
      </c>
      <c r="C1743" t="s">
        <v>6</v>
      </c>
    </row>
    <row r="1744" spans="1:3" x14ac:dyDescent="0.25">
      <c r="A1744" t="s">
        <v>1748</v>
      </c>
      <c r="B1744" t="str">
        <f>"00633674"</f>
        <v>00633674</v>
      </c>
      <c r="C1744" t="s">
        <v>6</v>
      </c>
    </row>
    <row r="1745" spans="1:3" x14ac:dyDescent="0.25">
      <c r="A1745" t="s">
        <v>1749</v>
      </c>
      <c r="B1745" t="str">
        <f>"01029723"</f>
        <v>01029723</v>
      </c>
      <c r="C1745" t="s">
        <v>19</v>
      </c>
    </row>
    <row r="1746" spans="1:3" x14ac:dyDescent="0.25">
      <c r="A1746" t="s">
        <v>1750</v>
      </c>
      <c r="B1746" t="str">
        <f>"00633558"</f>
        <v>00633558</v>
      </c>
      <c r="C1746" t="s">
        <v>19</v>
      </c>
    </row>
    <row r="1747" spans="1:3" x14ac:dyDescent="0.25">
      <c r="A1747" t="s">
        <v>1751</v>
      </c>
      <c r="B1747" t="str">
        <f>"01028985"</f>
        <v>01028985</v>
      </c>
      <c r="C1747" t="s">
        <v>6</v>
      </c>
    </row>
    <row r="1748" spans="1:3" x14ac:dyDescent="0.25">
      <c r="A1748" t="s">
        <v>1752</v>
      </c>
      <c r="B1748" t="str">
        <f>"00864478"</f>
        <v>00864478</v>
      </c>
      <c r="C1748" t="s">
        <v>6</v>
      </c>
    </row>
    <row r="1749" spans="1:3" x14ac:dyDescent="0.25">
      <c r="A1749" t="s">
        <v>1753</v>
      </c>
      <c r="B1749" t="str">
        <f>"00727100"</f>
        <v>00727100</v>
      </c>
      <c r="C1749" t="s">
        <v>6</v>
      </c>
    </row>
    <row r="1750" spans="1:3" x14ac:dyDescent="0.25">
      <c r="A1750" t="s">
        <v>1754</v>
      </c>
      <c r="B1750" t="str">
        <f>"00229080"</f>
        <v>00229080</v>
      </c>
      <c r="C1750" t="s">
        <v>19</v>
      </c>
    </row>
    <row r="1751" spans="1:3" x14ac:dyDescent="0.25">
      <c r="A1751" t="s">
        <v>1755</v>
      </c>
      <c r="B1751" t="str">
        <f>"00507874"</f>
        <v>00507874</v>
      </c>
      <c r="C1751" t="s">
        <v>6</v>
      </c>
    </row>
    <row r="1752" spans="1:3" x14ac:dyDescent="0.25">
      <c r="A1752" t="s">
        <v>1756</v>
      </c>
      <c r="B1752" t="str">
        <f>"01029579"</f>
        <v>01029579</v>
      </c>
      <c r="C1752" t="s">
        <v>6</v>
      </c>
    </row>
    <row r="1753" spans="1:3" x14ac:dyDescent="0.25">
      <c r="A1753" t="s">
        <v>1757</v>
      </c>
      <c r="B1753" t="str">
        <f>"01010011"</f>
        <v>01010011</v>
      </c>
      <c r="C1753" t="s">
        <v>19</v>
      </c>
    </row>
    <row r="1754" spans="1:3" x14ac:dyDescent="0.25">
      <c r="A1754" t="s">
        <v>1758</v>
      </c>
      <c r="B1754" t="str">
        <f>"00962798"</f>
        <v>00962798</v>
      </c>
      <c r="C1754" t="s">
        <v>6</v>
      </c>
    </row>
    <row r="1755" spans="1:3" x14ac:dyDescent="0.25">
      <c r="A1755" t="s">
        <v>1759</v>
      </c>
      <c r="B1755" t="str">
        <f>"01029730"</f>
        <v>01029730</v>
      </c>
      <c r="C1755" t="s">
        <v>6</v>
      </c>
    </row>
    <row r="1756" spans="1:3" x14ac:dyDescent="0.25">
      <c r="A1756" t="s">
        <v>1760</v>
      </c>
      <c r="B1756" t="str">
        <f>"200812000387"</f>
        <v>200812000387</v>
      </c>
      <c r="C1756" t="s">
        <v>6</v>
      </c>
    </row>
    <row r="1757" spans="1:3" x14ac:dyDescent="0.25">
      <c r="A1757" t="s">
        <v>1761</v>
      </c>
      <c r="B1757" t="str">
        <f>"201406012933"</f>
        <v>201406012933</v>
      </c>
      <c r="C1757" t="s">
        <v>6</v>
      </c>
    </row>
    <row r="1758" spans="1:3" x14ac:dyDescent="0.25">
      <c r="A1758" t="s">
        <v>1762</v>
      </c>
      <c r="B1758" t="str">
        <f>"00863500"</f>
        <v>00863500</v>
      </c>
      <c r="C1758" t="s">
        <v>6</v>
      </c>
    </row>
    <row r="1759" spans="1:3" x14ac:dyDescent="0.25">
      <c r="A1759" t="s">
        <v>1763</v>
      </c>
      <c r="B1759" t="str">
        <f>"00110163"</f>
        <v>00110163</v>
      </c>
      <c r="C1759" t="s">
        <v>6</v>
      </c>
    </row>
    <row r="1760" spans="1:3" x14ac:dyDescent="0.25">
      <c r="A1760" t="s">
        <v>1764</v>
      </c>
      <c r="B1760" t="str">
        <f>"00725219"</f>
        <v>00725219</v>
      </c>
      <c r="C1760" t="s">
        <v>6</v>
      </c>
    </row>
    <row r="1761" spans="1:3" x14ac:dyDescent="0.25">
      <c r="A1761" t="s">
        <v>1765</v>
      </c>
      <c r="B1761" t="str">
        <f>"00957399"</f>
        <v>00957399</v>
      </c>
      <c r="C1761" t="s">
        <v>6</v>
      </c>
    </row>
    <row r="1762" spans="1:3" x14ac:dyDescent="0.25">
      <c r="A1762" t="s">
        <v>1766</v>
      </c>
      <c r="B1762" t="str">
        <f>"00555082"</f>
        <v>00555082</v>
      </c>
      <c r="C1762" t="s">
        <v>6</v>
      </c>
    </row>
    <row r="1763" spans="1:3" x14ac:dyDescent="0.25">
      <c r="A1763" t="s">
        <v>1767</v>
      </c>
      <c r="B1763" t="str">
        <f>"201006000118"</f>
        <v>201006000118</v>
      </c>
      <c r="C1763" t="s">
        <v>19</v>
      </c>
    </row>
    <row r="1764" spans="1:3" x14ac:dyDescent="0.25">
      <c r="A1764" t="s">
        <v>1768</v>
      </c>
      <c r="B1764" t="str">
        <f>"01028503"</f>
        <v>01028503</v>
      </c>
      <c r="C1764" t="s">
        <v>6</v>
      </c>
    </row>
    <row r="1765" spans="1:3" x14ac:dyDescent="0.25">
      <c r="A1765" t="s">
        <v>1769</v>
      </c>
      <c r="B1765" t="str">
        <f>"201511033942"</f>
        <v>201511033942</v>
      </c>
      <c r="C1765" t="s">
        <v>6</v>
      </c>
    </row>
    <row r="1766" spans="1:3" x14ac:dyDescent="0.25">
      <c r="A1766" t="s">
        <v>1770</v>
      </c>
      <c r="B1766" t="str">
        <f>"00160096"</f>
        <v>00160096</v>
      </c>
      <c r="C1766" t="s">
        <v>6</v>
      </c>
    </row>
    <row r="1767" spans="1:3" x14ac:dyDescent="0.25">
      <c r="A1767" t="s">
        <v>1771</v>
      </c>
      <c r="B1767" t="str">
        <f>"01028601"</f>
        <v>01028601</v>
      </c>
      <c r="C1767" t="s">
        <v>6</v>
      </c>
    </row>
    <row r="1768" spans="1:3" x14ac:dyDescent="0.25">
      <c r="A1768" t="s">
        <v>1772</v>
      </c>
      <c r="B1768" t="str">
        <f>"00578594"</f>
        <v>00578594</v>
      </c>
      <c r="C1768" t="s">
        <v>6</v>
      </c>
    </row>
    <row r="1769" spans="1:3" x14ac:dyDescent="0.25">
      <c r="A1769" t="s">
        <v>1773</v>
      </c>
      <c r="B1769" t="str">
        <f>"00943151"</f>
        <v>00943151</v>
      </c>
      <c r="C1769" t="s">
        <v>6</v>
      </c>
    </row>
    <row r="1770" spans="1:3" x14ac:dyDescent="0.25">
      <c r="A1770" t="s">
        <v>1774</v>
      </c>
      <c r="B1770" t="str">
        <f>"00944465"</f>
        <v>00944465</v>
      </c>
      <c r="C1770" t="s">
        <v>6</v>
      </c>
    </row>
    <row r="1771" spans="1:3" x14ac:dyDescent="0.25">
      <c r="A1771" t="s">
        <v>1775</v>
      </c>
      <c r="B1771" t="str">
        <f>"01028617"</f>
        <v>01028617</v>
      </c>
      <c r="C1771" t="s">
        <v>6</v>
      </c>
    </row>
    <row r="1772" spans="1:3" x14ac:dyDescent="0.25">
      <c r="A1772" t="s">
        <v>1776</v>
      </c>
      <c r="B1772" t="str">
        <f>"201511042851"</f>
        <v>201511042851</v>
      </c>
      <c r="C1772" t="s">
        <v>6</v>
      </c>
    </row>
    <row r="1773" spans="1:3" x14ac:dyDescent="0.25">
      <c r="A1773" t="s">
        <v>1777</v>
      </c>
      <c r="B1773" t="str">
        <f>"00352650"</f>
        <v>00352650</v>
      </c>
      <c r="C1773" t="s">
        <v>6</v>
      </c>
    </row>
    <row r="1774" spans="1:3" x14ac:dyDescent="0.25">
      <c r="A1774" t="s">
        <v>1778</v>
      </c>
      <c r="B1774" t="str">
        <f>"01028321"</f>
        <v>01028321</v>
      </c>
      <c r="C1774" t="s">
        <v>19</v>
      </c>
    </row>
    <row r="1775" spans="1:3" x14ac:dyDescent="0.25">
      <c r="A1775" t="s">
        <v>1779</v>
      </c>
      <c r="B1775" t="str">
        <f>"00745008"</f>
        <v>00745008</v>
      </c>
      <c r="C1775" t="s">
        <v>6</v>
      </c>
    </row>
    <row r="1776" spans="1:3" x14ac:dyDescent="0.25">
      <c r="A1776" t="s">
        <v>1780</v>
      </c>
      <c r="B1776" t="str">
        <f>"00827041"</f>
        <v>00827041</v>
      </c>
      <c r="C1776" t="s">
        <v>6</v>
      </c>
    </row>
    <row r="1777" spans="1:3" x14ac:dyDescent="0.25">
      <c r="A1777" t="s">
        <v>1781</v>
      </c>
      <c r="B1777" t="str">
        <f>"00985919"</f>
        <v>00985919</v>
      </c>
      <c r="C1777" t="s">
        <v>75</v>
      </c>
    </row>
    <row r="1778" spans="1:3" x14ac:dyDescent="0.25">
      <c r="A1778" t="s">
        <v>1782</v>
      </c>
      <c r="B1778" t="str">
        <f>"00218033"</f>
        <v>00218033</v>
      </c>
      <c r="C1778" t="s">
        <v>6</v>
      </c>
    </row>
    <row r="1779" spans="1:3" x14ac:dyDescent="0.25">
      <c r="A1779" t="s">
        <v>1783</v>
      </c>
      <c r="B1779" t="str">
        <f>"00822410"</f>
        <v>00822410</v>
      </c>
      <c r="C1779" t="s">
        <v>6</v>
      </c>
    </row>
    <row r="1780" spans="1:3" x14ac:dyDescent="0.25">
      <c r="A1780" t="s">
        <v>1784</v>
      </c>
      <c r="B1780" t="str">
        <f>"01022604"</f>
        <v>01022604</v>
      </c>
      <c r="C1780" t="s">
        <v>6</v>
      </c>
    </row>
    <row r="1781" spans="1:3" x14ac:dyDescent="0.25">
      <c r="A1781" t="s">
        <v>1785</v>
      </c>
      <c r="B1781" t="str">
        <f>"00626131"</f>
        <v>00626131</v>
      </c>
      <c r="C1781" t="s">
        <v>6</v>
      </c>
    </row>
    <row r="1782" spans="1:3" x14ac:dyDescent="0.25">
      <c r="A1782" t="s">
        <v>1786</v>
      </c>
      <c r="B1782" t="str">
        <f>"200802002250"</f>
        <v>200802002250</v>
      </c>
      <c r="C1782" t="s">
        <v>6</v>
      </c>
    </row>
    <row r="1783" spans="1:3" x14ac:dyDescent="0.25">
      <c r="A1783" t="s">
        <v>1787</v>
      </c>
      <c r="B1783" t="str">
        <f>"01028362"</f>
        <v>01028362</v>
      </c>
      <c r="C1783" t="s">
        <v>39</v>
      </c>
    </row>
    <row r="1784" spans="1:3" x14ac:dyDescent="0.25">
      <c r="A1784" t="s">
        <v>1788</v>
      </c>
      <c r="B1784" t="str">
        <f>"00976170"</f>
        <v>00976170</v>
      </c>
      <c r="C1784" t="s">
        <v>6</v>
      </c>
    </row>
    <row r="1785" spans="1:3" x14ac:dyDescent="0.25">
      <c r="A1785" t="s">
        <v>1789</v>
      </c>
      <c r="B1785" t="str">
        <f>"01029069"</f>
        <v>01029069</v>
      </c>
      <c r="C1785" t="s">
        <v>6</v>
      </c>
    </row>
    <row r="1786" spans="1:3" x14ac:dyDescent="0.25">
      <c r="A1786" t="s">
        <v>1790</v>
      </c>
      <c r="B1786" t="str">
        <f>"00989145"</f>
        <v>00989145</v>
      </c>
      <c r="C1786" t="s">
        <v>6</v>
      </c>
    </row>
    <row r="1787" spans="1:3" x14ac:dyDescent="0.25">
      <c r="A1787" t="s">
        <v>1791</v>
      </c>
      <c r="B1787" t="str">
        <f>"201409006595"</f>
        <v>201409006595</v>
      </c>
      <c r="C1787" t="s">
        <v>6</v>
      </c>
    </row>
    <row r="1788" spans="1:3" x14ac:dyDescent="0.25">
      <c r="A1788" t="s">
        <v>1792</v>
      </c>
      <c r="B1788" t="str">
        <f>"201406007493"</f>
        <v>201406007493</v>
      </c>
      <c r="C1788" t="s">
        <v>6</v>
      </c>
    </row>
    <row r="1789" spans="1:3" x14ac:dyDescent="0.25">
      <c r="A1789" t="s">
        <v>1793</v>
      </c>
      <c r="B1789" t="str">
        <f>"01028927"</f>
        <v>01028927</v>
      </c>
      <c r="C1789" t="s">
        <v>15</v>
      </c>
    </row>
    <row r="1790" spans="1:3" x14ac:dyDescent="0.25">
      <c r="A1790" t="s">
        <v>1794</v>
      </c>
      <c r="B1790" t="str">
        <f>"201511035752"</f>
        <v>201511035752</v>
      </c>
      <c r="C1790" t="s">
        <v>6</v>
      </c>
    </row>
    <row r="1791" spans="1:3" x14ac:dyDescent="0.25">
      <c r="A1791" t="s">
        <v>1795</v>
      </c>
      <c r="B1791" t="str">
        <f>"01029593"</f>
        <v>01029593</v>
      </c>
      <c r="C1791" t="s">
        <v>75</v>
      </c>
    </row>
    <row r="1792" spans="1:3" x14ac:dyDescent="0.25">
      <c r="A1792" t="s">
        <v>1796</v>
      </c>
      <c r="B1792" t="str">
        <f>"00938253"</f>
        <v>00938253</v>
      </c>
      <c r="C1792" t="s">
        <v>15</v>
      </c>
    </row>
    <row r="1793" spans="1:3" x14ac:dyDescent="0.25">
      <c r="A1793" t="s">
        <v>1797</v>
      </c>
      <c r="B1793" t="str">
        <f>"00543970"</f>
        <v>00543970</v>
      </c>
      <c r="C1793" t="s">
        <v>6</v>
      </c>
    </row>
    <row r="1794" spans="1:3" x14ac:dyDescent="0.25">
      <c r="A1794" t="s">
        <v>1798</v>
      </c>
      <c r="B1794" t="str">
        <f>"01028282"</f>
        <v>01028282</v>
      </c>
      <c r="C1794" t="s">
        <v>6</v>
      </c>
    </row>
    <row r="1795" spans="1:3" x14ac:dyDescent="0.25">
      <c r="A1795" t="s">
        <v>1799</v>
      </c>
      <c r="B1795" t="str">
        <f>"01027783"</f>
        <v>01027783</v>
      </c>
      <c r="C1795" t="s">
        <v>19</v>
      </c>
    </row>
    <row r="1796" spans="1:3" x14ac:dyDescent="0.25">
      <c r="A1796" t="s">
        <v>1800</v>
      </c>
      <c r="B1796" t="str">
        <f>"00319985"</f>
        <v>00319985</v>
      </c>
      <c r="C1796" t="s">
        <v>6</v>
      </c>
    </row>
    <row r="1797" spans="1:3" x14ac:dyDescent="0.25">
      <c r="A1797" t="s">
        <v>1801</v>
      </c>
      <c r="B1797" t="str">
        <f>"200801004182"</f>
        <v>200801004182</v>
      </c>
      <c r="C1797" t="s">
        <v>6</v>
      </c>
    </row>
    <row r="1798" spans="1:3" x14ac:dyDescent="0.25">
      <c r="A1798" t="s">
        <v>1802</v>
      </c>
      <c r="B1798" t="str">
        <f>"00998954"</f>
        <v>00998954</v>
      </c>
      <c r="C1798" t="s">
        <v>19</v>
      </c>
    </row>
    <row r="1799" spans="1:3" x14ac:dyDescent="0.25">
      <c r="A1799" t="s">
        <v>1803</v>
      </c>
      <c r="B1799" t="str">
        <f>"01029434"</f>
        <v>01029434</v>
      </c>
      <c r="C1799" t="s">
        <v>6</v>
      </c>
    </row>
    <row r="1800" spans="1:3" x14ac:dyDescent="0.25">
      <c r="A1800" t="s">
        <v>1804</v>
      </c>
      <c r="B1800" t="str">
        <f>"00153489"</f>
        <v>00153489</v>
      </c>
      <c r="C1800" t="s">
        <v>6</v>
      </c>
    </row>
    <row r="1801" spans="1:3" x14ac:dyDescent="0.25">
      <c r="A1801" t="s">
        <v>1805</v>
      </c>
      <c r="B1801" t="str">
        <f>"00987539"</f>
        <v>00987539</v>
      </c>
      <c r="C1801" t="s">
        <v>6</v>
      </c>
    </row>
    <row r="1802" spans="1:3" x14ac:dyDescent="0.25">
      <c r="A1802" t="s">
        <v>1806</v>
      </c>
      <c r="B1802" t="str">
        <f>"00754656"</f>
        <v>00754656</v>
      </c>
      <c r="C1802" t="s">
        <v>6</v>
      </c>
    </row>
    <row r="1803" spans="1:3" x14ac:dyDescent="0.25">
      <c r="A1803" t="s">
        <v>1807</v>
      </c>
      <c r="B1803" t="str">
        <f>"01029192"</f>
        <v>01029192</v>
      </c>
      <c r="C1803" t="s">
        <v>6</v>
      </c>
    </row>
    <row r="1804" spans="1:3" x14ac:dyDescent="0.25">
      <c r="A1804" t="s">
        <v>1808</v>
      </c>
      <c r="B1804" t="str">
        <f>"01029420"</f>
        <v>01029420</v>
      </c>
      <c r="C1804" t="s">
        <v>6</v>
      </c>
    </row>
    <row r="1805" spans="1:3" x14ac:dyDescent="0.25">
      <c r="A1805" t="s">
        <v>1809</v>
      </c>
      <c r="B1805" t="str">
        <f>"01029549"</f>
        <v>01029549</v>
      </c>
      <c r="C1805" t="s">
        <v>6</v>
      </c>
    </row>
    <row r="1806" spans="1:3" x14ac:dyDescent="0.25">
      <c r="A1806" t="s">
        <v>1810</v>
      </c>
      <c r="B1806" t="str">
        <f>"00839052"</f>
        <v>00839052</v>
      </c>
      <c r="C1806" t="s">
        <v>6</v>
      </c>
    </row>
    <row r="1807" spans="1:3" x14ac:dyDescent="0.25">
      <c r="A1807" t="s">
        <v>1811</v>
      </c>
      <c r="B1807" t="str">
        <f>"01029779"</f>
        <v>01029779</v>
      </c>
      <c r="C1807" t="s">
        <v>6</v>
      </c>
    </row>
    <row r="1808" spans="1:3" x14ac:dyDescent="0.25">
      <c r="A1808" t="s">
        <v>1812</v>
      </c>
      <c r="B1808" t="str">
        <f>"00363691"</f>
        <v>00363691</v>
      </c>
      <c r="C1808" t="s">
        <v>6</v>
      </c>
    </row>
    <row r="1809" spans="1:3" x14ac:dyDescent="0.25">
      <c r="A1809" t="s">
        <v>1813</v>
      </c>
      <c r="B1809" t="str">
        <f>"01027968"</f>
        <v>01027968</v>
      </c>
      <c r="C1809" t="s">
        <v>6</v>
      </c>
    </row>
    <row r="1810" spans="1:3" x14ac:dyDescent="0.25">
      <c r="A1810" t="s">
        <v>1814</v>
      </c>
      <c r="B1810" t="str">
        <f>"00871865"</f>
        <v>00871865</v>
      </c>
      <c r="C1810" t="s">
        <v>6</v>
      </c>
    </row>
    <row r="1811" spans="1:3" x14ac:dyDescent="0.25">
      <c r="A1811" t="s">
        <v>1815</v>
      </c>
      <c r="B1811" t="str">
        <f>"01027918"</f>
        <v>01027918</v>
      </c>
      <c r="C1811" t="s">
        <v>6</v>
      </c>
    </row>
    <row r="1812" spans="1:3" x14ac:dyDescent="0.25">
      <c r="A1812" t="s">
        <v>1816</v>
      </c>
      <c r="B1812" t="str">
        <f>"00820487"</f>
        <v>00820487</v>
      </c>
      <c r="C1812" t="s">
        <v>19</v>
      </c>
    </row>
    <row r="1813" spans="1:3" x14ac:dyDescent="0.25">
      <c r="A1813" t="s">
        <v>1817</v>
      </c>
      <c r="B1813" t="str">
        <f>"00092037"</f>
        <v>00092037</v>
      </c>
      <c r="C1813" t="s">
        <v>6</v>
      </c>
    </row>
    <row r="1814" spans="1:3" x14ac:dyDescent="0.25">
      <c r="A1814" t="s">
        <v>1818</v>
      </c>
      <c r="B1814" t="str">
        <f>"00830495"</f>
        <v>00830495</v>
      </c>
      <c r="C1814" t="s">
        <v>6</v>
      </c>
    </row>
    <row r="1815" spans="1:3" x14ac:dyDescent="0.25">
      <c r="A1815" t="s">
        <v>1819</v>
      </c>
      <c r="B1815" t="str">
        <f>"00869969"</f>
        <v>00869969</v>
      </c>
      <c r="C1815" t="s">
        <v>6</v>
      </c>
    </row>
    <row r="1816" spans="1:3" x14ac:dyDescent="0.25">
      <c r="A1816" t="s">
        <v>1820</v>
      </c>
      <c r="B1816" t="str">
        <f>"201502003710"</f>
        <v>201502003710</v>
      </c>
      <c r="C1816" t="s">
        <v>6</v>
      </c>
    </row>
    <row r="1817" spans="1:3" x14ac:dyDescent="0.25">
      <c r="A1817" t="s">
        <v>1821</v>
      </c>
      <c r="B1817" t="str">
        <f>"00247909"</f>
        <v>00247909</v>
      </c>
      <c r="C1817" t="s">
        <v>6</v>
      </c>
    </row>
    <row r="1818" spans="1:3" x14ac:dyDescent="0.25">
      <c r="A1818" t="s">
        <v>1822</v>
      </c>
      <c r="B1818" t="str">
        <f>"00956297"</f>
        <v>00956297</v>
      </c>
      <c r="C1818" t="s">
        <v>15</v>
      </c>
    </row>
    <row r="1819" spans="1:3" x14ac:dyDescent="0.25">
      <c r="A1819" t="s">
        <v>1823</v>
      </c>
      <c r="B1819" t="str">
        <f>"00078659"</f>
        <v>00078659</v>
      </c>
      <c r="C1819" t="s">
        <v>6</v>
      </c>
    </row>
    <row r="1820" spans="1:3" x14ac:dyDescent="0.25">
      <c r="A1820" t="s">
        <v>1824</v>
      </c>
      <c r="B1820" t="str">
        <f>"00866132"</f>
        <v>00866132</v>
      </c>
      <c r="C1820" t="s">
        <v>6</v>
      </c>
    </row>
    <row r="1821" spans="1:3" x14ac:dyDescent="0.25">
      <c r="A1821" t="s">
        <v>1825</v>
      </c>
      <c r="B1821" t="str">
        <f>"01029452"</f>
        <v>01029452</v>
      </c>
      <c r="C1821" t="s">
        <v>19</v>
      </c>
    </row>
    <row r="1822" spans="1:3" x14ac:dyDescent="0.25">
      <c r="A1822" t="s">
        <v>1826</v>
      </c>
      <c r="B1822" t="str">
        <f>"00550162"</f>
        <v>00550162</v>
      </c>
      <c r="C1822" t="s">
        <v>6</v>
      </c>
    </row>
    <row r="1823" spans="1:3" x14ac:dyDescent="0.25">
      <c r="A1823" t="s">
        <v>1827</v>
      </c>
      <c r="B1823" t="str">
        <f>"00691177"</f>
        <v>00691177</v>
      </c>
      <c r="C1823" t="s">
        <v>19</v>
      </c>
    </row>
    <row r="1824" spans="1:3" x14ac:dyDescent="0.25">
      <c r="A1824" t="s">
        <v>1828</v>
      </c>
      <c r="B1824" t="str">
        <f>"00770160"</f>
        <v>00770160</v>
      </c>
      <c r="C1824" t="s">
        <v>19</v>
      </c>
    </row>
    <row r="1825" spans="1:3" x14ac:dyDescent="0.25">
      <c r="A1825" t="s">
        <v>1829</v>
      </c>
      <c r="B1825" t="str">
        <f>"01028618"</f>
        <v>01028618</v>
      </c>
      <c r="C1825" t="s">
        <v>75</v>
      </c>
    </row>
    <row r="1826" spans="1:3" x14ac:dyDescent="0.25">
      <c r="A1826" t="s">
        <v>1830</v>
      </c>
      <c r="B1826" t="str">
        <f>"00293035"</f>
        <v>00293035</v>
      </c>
      <c r="C1826" t="s">
        <v>6</v>
      </c>
    </row>
    <row r="1827" spans="1:3" x14ac:dyDescent="0.25">
      <c r="A1827" t="s">
        <v>1831</v>
      </c>
      <c r="B1827" t="str">
        <f>"00938094"</f>
        <v>00938094</v>
      </c>
      <c r="C1827" t="s">
        <v>6</v>
      </c>
    </row>
    <row r="1828" spans="1:3" x14ac:dyDescent="0.25">
      <c r="A1828" t="s">
        <v>1832</v>
      </c>
      <c r="B1828" t="str">
        <f>"00248454"</f>
        <v>00248454</v>
      </c>
      <c r="C1828" t="s">
        <v>6</v>
      </c>
    </row>
    <row r="1829" spans="1:3" x14ac:dyDescent="0.25">
      <c r="A1829" t="s">
        <v>1833</v>
      </c>
      <c r="B1829" t="str">
        <f>"201504002731"</f>
        <v>201504002731</v>
      </c>
      <c r="C1829" t="s">
        <v>6</v>
      </c>
    </row>
    <row r="1830" spans="1:3" x14ac:dyDescent="0.25">
      <c r="A1830" t="s">
        <v>1834</v>
      </c>
      <c r="B1830" t="str">
        <f>"00727437"</f>
        <v>00727437</v>
      </c>
      <c r="C1830" t="s">
        <v>6</v>
      </c>
    </row>
    <row r="1831" spans="1:3" x14ac:dyDescent="0.25">
      <c r="A1831" t="s">
        <v>1835</v>
      </c>
      <c r="B1831" t="str">
        <f>"200801002366"</f>
        <v>200801002366</v>
      </c>
      <c r="C1831" t="s">
        <v>6</v>
      </c>
    </row>
    <row r="1832" spans="1:3" x14ac:dyDescent="0.25">
      <c r="A1832" t="s">
        <v>1836</v>
      </c>
      <c r="B1832" t="str">
        <f>"01029383"</f>
        <v>01029383</v>
      </c>
      <c r="C1832" t="s">
        <v>6</v>
      </c>
    </row>
    <row r="1833" spans="1:3" x14ac:dyDescent="0.25">
      <c r="A1833" t="s">
        <v>1837</v>
      </c>
      <c r="B1833" t="str">
        <f>"00541198"</f>
        <v>00541198</v>
      </c>
      <c r="C1833" t="s">
        <v>6</v>
      </c>
    </row>
    <row r="1834" spans="1:3" x14ac:dyDescent="0.25">
      <c r="A1834" t="s">
        <v>1838</v>
      </c>
      <c r="B1834" t="str">
        <f>"01028489"</f>
        <v>01028489</v>
      </c>
      <c r="C1834" t="s">
        <v>6</v>
      </c>
    </row>
    <row r="1835" spans="1:3" x14ac:dyDescent="0.25">
      <c r="A1835" t="s">
        <v>1839</v>
      </c>
      <c r="B1835" t="str">
        <f>"00544397"</f>
        <v>00544397</v>
      </c>
      <c r="C1835" t="s">
        <v>6</v>
      </c>
    </row>
    <row r="1836" spans="1:3" x14ac:dyDescent="0.25">
      <c r="A1836" t="s">
        <v>1840</v>
      </c>
      <c r="B1836" t="str">
        <f>"00119473"</f>
        <v>00119473</v>
      </c>
      <c r="C1836" t="s">
        <v>6</v>
      </c>
    </row>
    <row r="1837" spans="1:3" x14ac:dyDescent="0.25">
      <c r="A1837" t="s">
        <v>1841</v>
      </c>
      <c r="B1837" t="str">
        <f>"00716313"</f>
        <v>00716313</v>
      </c>
      <c r="C1837" t="s">
        <v>6</v>
      </c>
    </row>
    <row r="1838" spans="1:3" x14ac:dyDescent="0.25">
      <c r="A1838" t="s">
        <v>1842</v>
      </c>
      <c r="B1838" t="str">
        <f>"01029385"</f>
        <v>01029385</v>
      </c>
      <c r="C1838" t="s">
        <v>6</v>
      </c>
    </row>
    <row r="1839" spans="1:3" x14ac:dyDescent="0.25">
      <c r="A1839" t="s">
        <v>1843</v>
      </c>
      <c r="B1839" t="str">
        <f>"00673947"</f>
        <v>00673947</v>
      </c>
      <c r="C1839" t="s">
        <v>6</v>
      </c>
    </row>
    <row r="1840" spans="1:3" x14ac:dyDescent="0.25">
      <c r="A1840" t="s">
        <v>1844</v>
      </c>
      <c r="B1840" t="str">
        <f>"01029554"</f>
        <v>01029554</v>
      </c>
      <c r="C1840" t="s">
        <v>6</v>
      </c>
    </row>
    <row r="1841" spans="1:3" x14ac:dyDescent="0.25">
      <c r="A1841" t="s">
        <v>1845</v>
      </c>
      <c r="B1841" t="str">
        <f>"00734059"</f>
        <v>00734059</v>
      </c>
      <c r="C1841" t="s">
        <v>6</v>
      </c>
    </row>
    <row r="1842" spans="1:3" x14ac:dyDescent="0.25">
      <c r="A1842" t="s">
        <v>1846</v>
      </c>
      <c r="B1842" t="str">
        <f>"01026639"</f>
        <v>01026639</v>
      </c>
      <c r="C1842" t="s">
        <v>6</v>
      </c>
    </row>
    <row r="1843" spans="1:3" x14ac:dyDescent="0.25">
      <c r="A1843" t="s">
        <v>1847</v>
      </c>
      <c r="B1843" t="str">
        <f>"01025378"</f>
        <v>01025378</v>
      </c>
      <c r="C1843" t="s">
        <v>6</v>
      </c>
    </row>
    <row r="1844" spans="1:3" x14ac:dyDescent="0.25">
      <c r="A1844" t="s">
        <v>1848</v>
      </c>
      <c r="B1844" t="str">
        <f>"201406005288"</f>
        <v>201406005288</v>
      </c>
      <c r="C1844" t="s">
        <v>6</v>
      </c>
    </row>
    <row r="1845" spans="1:3" x14ac:dyDescent="0.25">
      <c r="A1845" t="s">
        <v>1849</v>
      </c>
      <c r="B1845" t="str">
        <f>"00909015"</f>
        <v>00909015</v>
      </c>
      <c r="C1845" t="s">
        <v>6</v>
      </c>
    </row>
    <row r="1846" spans="1:3" x14ac:dyDescent="0.25">
      <c r="A1846" t="s">
        <v>1850</v>
      </c>
      <c r="B1846" t="str">
        <f>"01014760"</f>
        <v>01014760</v>
      </c>
      <c r="C1846" t="s">
        <v>39</v>
      </c>
    </row>
    <row r="1847" spans="1:3" x14ac:dyDescent="0.25">
      <c r="A1847" t="s">
        <v>1851</v>
      </c>
      <c r="B1847" t="str">
        <f>"01029720"</f>
        <v>01029720</v>
      </c>
      <c r="C1847" t="s">
        <v>6</v>
      </c>
    </row>
    <row r="1848" spans="1:3" x14ac:dyDescent="0.25">
      <c r="A1848" t="s">
        <v>1852</v>
      </c>
      <c r="B1848" t="str">
        <f>"00198308"</f>
        <v>00198308</v>
      </c>
      <c r="C1848" t="s">
        <v>6</v>
      </c>
    </row>
    <row r="1849" spans="1:3" x14ac:dyDescent="0.25">
      <c r="A1849" t="s">
        <v>1853</v>
      </c>
      <c r="B1849" t="str">
        <f>"00982589"</f>
        <v>00982589</v>
      </c>
      <c r="C1849" t="s">
        <v>6</v>
      </c>
    </row>
    <row r="1850" spans="1:3" x14ac:dyDescent="0.25">
      <c r="A1850" t="s">
        <v>1854</v>
      </c>
      <c r="B1850" t="str">
        <f>"00531441"</f>
        <v>00531441</v>
      </c>
      <c r="C1850" t="s">
        <v>6</v>
      </c>
    </row>
    <row r="1851" spans="1:3" x14ac:dyDescent="0.25">
      <c r="A1851" t="s">
        <v>1855</v>
      </c>
      <c r="B1851" t="str">
        <f>"00530072"</f>
        <v>00530072</v>
      </c>
      <c r="C1851" t="s">
        <v>6</v>
      </c>
    </row>
    <row r="1852" spans="1:3" x14ac:dyDescent="0.25">
      <c r="A1852" t="s">
        <v>1856</v>
      </c>
      <c r="B1852" t="str">
        <f>"00193783"</f>
        <v>00193783</v>
      </c>
      <c r="C1852" t="s">
        <v>19</v>
      </c>
    </row>
    <row r="1853" spans="1:3" x14ac:dyDescent="0.25">
      <c r="A1853" t="s">
        <v>1857</v>
      </c>
      <c r="B1853" t="str">
        <f>"00936262"</f>
        <v>00936262</v>
      </c>
      <c r="C1853" t="s">
        <v>6</v>
      </c>
    </row>
    <row r="1854" spans="1:3" x14ac:dyDescent="0.25">
      <c r="A1854" t="s">
        <v>1858</v>
      </c>
      <c r="B1854" t="str">
        <f>"01028918"</f>
        <v>01028918</v>
      </c>
      <c r="C1854" t="s">
        <v>6</v>
      </c>
    </row>
    <row r="1855" spans="1:3" x14ac:dyDescent="0.25">
      <c r="A1855" t="s">
        <v>1859</v>
      </c>
      <c r="B1855" t="str">
        <f>"01029407"</f>
        <v>01029407</v>
      </c>
      <c r="C1855" t="s">
        <v>6</v>
      </c>
    </row>
    <row r="1856" spans="1:3" x14ac:dyDescent="0.25">
      <c r="A1856" t="s">
        <v>1860</v>
      </c>
      <c r="B1856" t="str">
        <f>"00779451"</f>
        <v>00779451</v>
      </c>
      <c r="C1856" t="s">
        <v>6</v>
      </c>
    </row>
    <row r="1857" spans="1:3" x14ac:dyDescent="0.25">
      <c r="A1857" t="s">
        <v>1861</v>
      </c>
      <c r="B1857" t="str">
        <f>"01027922"</f>
        <v>01027922</v>
      </c>
      <c r="C1857" t="s">
        <v>39</v>
      </c>
    </row>
    <row r="1858" spans="1:3" x14ac:dyDescent="0.25">
      <c r="A1858" t="s">
        <v>1862</v>
      </c>
      <c r="B1858" t="str">
        <f>"00849436"</f>
        <v>00849436</v>
      </c>
      <c r="C1858" t="s">
        <v>6</v>
      </c>
    </row>
    <row r="1859" spans="1:3" x14ac:dyDescent="0.25">
      <c r="A1859" t="s">
        <v>1863</v>
      </c>
      <c r="B1859" t="str">
        <f>"00595348"</f>
        <v>00595348</v>
      </c>
      <c r="C1859" t="s">
        <v>6</v>
      </c>
    </row>
    <row r="1860" spans="1:3" x14ac:dyDescent="0.25">
      <c r="A1860" t="s">
        <v>1864</v>
      </c>
      <c r="B1860" t="str">
        <f>"01029442"</f>
        <v>01029442</v>
      </c>
      <c r="C1860" t="s">
        <v>6</v>
      </c>
    </row>
    <row r="1861" spans="1:3" x14ac:dyDescent="0.25">
      <c r="A1861" t="s">
        <v>1865</v>
      </c>
      <c r="B1861" t="str">
        <f>"00300644"</f>
        <v>00300644</v>
      </c>
      <c r="C1861" t="s">
        <v>6</v>
      </c>
    </row>
    <row r="1862" spans="1:3" x14ac:dyDescent="0.25">
      <c r="A1862" t="s">
        <v>1866</v>
      </c>
      <c r="B1862" t="str">
        <f>"00555064"</f>
        <v>00555064</v>
      </c>
      <c r="C1862" t="s">
        <v>6</v>
      </c>
    </row>
    <row r="1863" spans="1:3" x14ac:dyDescent="0.25">
      <c r="A1863" t="s">
        <v>1867</v>
      </c>
      <c r="B1863" t="str">
        <f>"00760000"</f>
        <v>00760000</v>
      </c>
      <c r="C1863" t="s">
        <v>6</v>
      </c>
    </row>
    <row r="1864" spans="1:3" x14ac:dyDescent="0.25">
      <c r="A1864" t="s">
        <v>1868</v>
      </c>
      <c r="B1864" t="str">
        <f>"00988203"</f>
        <v>00988203</v>
      </c>
      <c r="C1864" t="s">
        <v>6</v>
      </c>
    </row>
    <row r="1865" spans="1:3" x14ac:dyDescent="0.25">
      <c r="A1865" t="s">
        <v>1869</v>
      </c>
      <c r="B1865" t="str">
        <f>"00485655"</f>
        <v>00485655</v>
      </c>
      <c r="C1865" t="s">
        <v>6</v>
      </c>
    </row>
    <row r="1866" spans="1:3" x14ac:dyDescent="0.25">
      <c r="A1866" t="s">
        <v>1870</v>
      </c>
      <c r="B1866" t="str">
        <f>"01029618"</f>
        <v>01029618</v>
      </c>
      <c r="C1866" t="s">
        <v>19</v>
      </c>
    </row>
    <row r="1867" spans="1:3" x14ac:dyDescent="0.25">
      <c r="A1867" t="s">
        <v>1871</v>
      </c>
      <c r="B1867" t="str">
        <f>"00878375"</f>
        <v>00878375</v>
      </c>
      <c r="C1867" t="s">
        <v>6</v>
      </c>
    </row>
    <row r="1868" spans="1:3" x14ac:dyDescent="0.25">
      <c r="A1868" t="s">
        <v>1872</v>
      </c>
      <c r="B1868" t="str">
        <f>"00356780"</f>
        <v>00356780</v>
      </c>
      <c r="C1868" t="s">
        <v>6</v>
      </c>
    </row>
    <row r="1869" spans="1:3" x14ac:dyDescent="0.25">
      <c r="A1869" t="s">
        <v>1873</v>
      </c>
      <c r="B1869" t="str">
        <f>"00647735"</f>
        <v>00647735</v>
      </c>
      <c r="C1869" t="s">
        <v>6</v>
      </c>
    </row>
    <row r="1870" spans="1:3" x14ac:dyDescent="0.25">
      <c r="A1870" t="s">
        <v>1874</v>
      </c>
      <c r="B1870" t="str">
        <f>"00388744"</f>
        <v>00388744</v>
      </c>
      <c r="C1870" t="s">
        <v>6</v>
      </c>
    </row>
    <row r="1871" spans="1:3" x14ac:dyDescent="0.25">
      <c r="A1871" t="s">
        <v>1875</v>
      </c>
      <c r="B1871" t="str">
        <f>"00463091"</f>
        <v>00463091</v>
      </c>
      <c r="C1871" t="s">
        <v>6</v>
      </c>
    </row>
    <row r="1872" spans="1:3" x14ac:dyDescent="0.25">
      <c r="A1872" t="s">
        <v>1876</v>
      </c>
      <c r="B1872" t="str">
        <f>"00735499"</f>
        <v>00735499</v>
      </c>
      <c r="C1872" t="s">
        <v>6</v>
      </c>
    </row>
    <row r="1873" spans="1:3" x14ac:dyDescent="0.25">
      <c r="A1873" t="s">
        <v>1877</v>
      </c>
      <c r="B1873" t="str">
        <f>"00379127"</f>
        <v>00379127</v>
      </c>
      <c r="C1873" t="s">
        <v>6</v>
      </c>
    </row>
    <row r="1874" spans="1:3" x14ac:dyDescent="0.25">
      <c r="A1874" t="s">
        <v>1878</v>
      </c>
      <c r="B1874" t="str">
        <f>"01028742"</f>
        <v>01028742</v>
      </c>
      <c r="C1874" t="s">
        <v>15</v>
      </c>
    </row>
    <row r="1875" spans="1:3" x14ac:dyDescent="0.25">
      <c r="A1875" t="s">
        <v>1879</v>
      </c>
      <c r="B1875" t="str">
        <f>"00207636"</f>
        <v>00207636</v>
      </c>
      <c r="C1875" t="s">
        <v>6</v>
      </c>
    </row>
    <row r="1876" spans="1:3" x14ac:dyDescent="0.25">
      <c r="A1876" t="s">
        <v>1880</v>
      </c>
      <c r="B1876" t="str">
        <f>"00472216"</f>
        <v>00472216</v>
      </c>
      <c r="C1876" t="s">
        <v>6</v>
      </c>
    </row>
    <row r="1877" spans="1:3" x14ac:dyDescent="0.25">
      <c r="A1877" t="s">
        <v>1881</v>
      </c>
      <c r="B1877" t="str">
        <f>"00926565"</f>
        <v>00926565</v>
      </c>
      <c r="C1877" t="s">
        <v>6</v>
      </c>
    </row>
    <row r="1878" spans="1:3" x14ac:dyDescent="0.25">
      <c r="A1878" t="s">
        <v>1882</v>
      </c>
      <c r="B1878" t="str">
        <f>"01029500"</f>
        <v>01029500</v>
      </c>
      <c r="C1878" t="s">
        <v>19</v>
      </c>
    </row>
    <row r="1879" spans="1:3" x14ac:dyDescent="0.25">
      <c r="A1879" t="s">
        <v>1883</v>
      </c>
      <c r="B1879" t="str">
        <f>"01028721"</f>
        <v>01028721</v>
      </c>
      <c r="C1879" t="s">
        <v>6</v>
      </c>
    </row>
    <row r="1880" spans="1:3" x14ac:dyDescent="0.25">
      <c r="A1880" t="s">
        <v>1884</v>
      </c>
      <c r="B1880" t="str">
        <f>"200712001851"</f>
        <v>200712001851</v>
      </c>
      <c r="C1880" t="s">
        <v>6</v>
      </c>
    </row>
    <row r="1881" spans="1:3" x14ac:dyDescent="0.25">
      <c r="A1881" t="s">
        <v>1885</v>
      </c>
      <c r="B1881" t="str">
        <f>"01027499"</f>
        <v>01027499</v>
      </c>
      <c r="C1881" t="s">
        <v>39</v>
      </c>
    </row>
    <row r="1882" spans="1:3" x14ac:dyDescent="0.25">
      <c r="A1882" t="s">
        <v>1886</v>
      </c>
      <c r="B1882" t="str">
        <f>"201402000841"</f>
        <v>201402000841</v>
      </c>
      <c r="C1882" t="s">
        <v>6</v>
      </c>
    </row>
    <row r="1883" spans="1:3" x14ac:dyDescent="0.25">
      <c r="A1883" t="s">
        <v>1887</v>
      </c>
      <c r="B1883" t="str">
        <f>"00440343"</f>
        <v>00440343</v>
      </c>
      <c r="C1883" t="s">
        <v>6</v>
      </c>
    </row>
    <row r="1884" spans="1:3" x14ac:dyDescent="0.25">
      <c r="A1884" t="s">
        <v>1888</v>
      </c>
      <c r="B1884" t="str">
        <f>"00806752"</f>
        <v>00806752</v>
      </c>
      <c r="C1884" t="s">
        <v>6</v>
      </c>
    </row>
    <row r="1885" spans="1:3" x14ac:dyDescent="0.25">
      <c r="A1885" t="s">
        <v>1889</v>
      </c>
      <c r="B1885" t="str">
        <f>"00484322"</f>
        <v>00484322</v>
      </c>
      <c r="C1885" t="s">
        <v>6</v>
      </c>
    </row>
    <row r="1886" spans="1:3" x14ac:dyDescent="0.25">
      <c r="A1886" t="s">
        <v>1890</v>
      </c>
      <c r="B1886" t="str">
        <f>"01027921"</f>
        <v>01027921</v>
      </c>
      <c r="C1886" t="s">
        <v>6</v>
      </c>
    </row>
    <row r="1887" spans="1:3" x14ac:dyDescent="0.25">
      <c r="A1887" t="s">
        <v>1891</v>
      </c>
      <c r="B1887" t="str">
        <f>"00537795"</f>
        <v>00537795</v>
      </c>
      <c r="C1887" t="s">
        <v>6</v>
      </c>
    </row>
    <row r="1888" spans="1:3" x14ac:dyDescent="0.25">
      <c r="A1888" t="s">
        <v>1892</v>
      </c>
      <c r="B1888" t="str">
        <f>"00919494"</f>
        <v>00919494</v>
      </c>
      <c r="C1888" t="s">
        <v>6</v>
      </c>
    </row>
    <row r="1889" spans="1:3" x14ac:dyDescent="0.25">
      <c r="A1889" t="s">
        <v>1893</v>
      </c>
      <c r="B1889" t="str">
        <f>"00197518"</f>
        <v>00197518</v>
      </c>
      <c r="C1889" t="s">
        <v>6</v>
      </c>
    </row>
    <row r="1890" spans="1:3" x14ac:dyDescent="0.25">
      <c r="A1890" t="s">
        <v>1894</v>
      </c>
      <c r="B1890" t="str">
        <f>"00729426"</f>
        <v>00729426</v>
      </c>
      <c r="C1890" t="s">
        <v>6</v>
      </c>
    </row>
    <row r="1891" spans="1:3" x14ac:dyDescent="0.25">
      <c r="A1891" t="s">
        <v>1895</v>
      </c>
      <c r="B1891" t="str">
        <f>"00701651"</f>
        <v>00701651</v>
      </c>
      <c r="C1891" t="s">
        <v>6</v>
      </c>
    </row>
    <row r="1892" spans="1:3" x14ac:dyDescent="0.25">
      <c r="A1892" t="s">
        <v>1896</v>
      </c>
      <c r="B1892" t="str">
        <f>"01028352"</f>
        <v>01028352</v>
      </c>
      <c r="C1892" t="s">
        <v>15</v>
      </c>
    </row>
    <row r="1893" spans="1:3" x14ac:dyDescent="0.25">
      <c r="A1893" t="s">
        <v>1897</v>
      </c>
      <c r="B1893" t="str">
        <f>"01029431"</f>
        <v>01029431</v>
      </c>
      <c r="C1893" t="s">
        <v>19</v>
      </c>
    </row>
    <row r="1894" spans="1:3" x14ac:dyDescent="0.25">
      <c r="A1894" t="s">
        <v>1898</v>
      </c>
      <c r="B1894" t="str">
        <f>"00846717"</f>
        <v>00846717</v>
      </c>
      <c r="C1894" t="s">
        <v>15</v>
      </c>
    </row>
    <row r="1895" spans="1:3" x14ac:dyDescent="0.25">
      <c r="A1895" t="s">
        <v>1899</v>
      </c>
      <c r="B1895" t="str">
        <f>"00346508"</f>
        <v>00346508</v>
      </c>
      <c r="C1895" t="s">
        <v>6</v>
      </c>
    </row>
    <row r="1896" spans="1:3" x14ac:dyDescent="0.25">
      <c r="A1896" t="s">
        <v>1900</v>
      </c>
      <c r="B1896" t="str">
        <f>"201412005927"</f>
        <v>201412005927</v>
      </c>
      <c r="C1896" t="s">
        <v>6</v>
      </c>
    </row>
    <row r="1897" spans="1:3" x14ac:dyDescent="0.25">
      <c r="A1897" t="s">
        <v>1901</v>
      </c>
      <c r="B1897" t="str">
        <f>"201406005086"</f>
        <v>201406005086</v>
      </c>
      <c r="C1897" t="s">
        <v>6</v>
      </c>
    </row>
    <row r="1898" spans="1:3" x14ac:dyDescent="0.25">
      <c r="A1898" t="s">
        <v>1902</v>
      </c>
      <c r="B1898" t="str">
        <f>"01029074"</f>
        <v>01029074</v>
      </c>
      <c r="C1898" t="s">
        <v>6</v>
      </c>
    </row>
    <row r="1899" spans="1:3" x14ac:dyDescent="0.25">
      <c r="A1899" t="s">
        <v>1903</v>
      </c>
      <c r="B1899" t="str">
        <f>"00356172"</f>
        <v>00356172</v>
      </c>
      <c r="C1899" t="s">
        <v>6</v>
      </c>
    </row>
    <row r="1900" spans="1:3" x14ac:dyDescent="0.25">
      <c r="A1900" t="s">
        <v>1904</v>
      </c>
      <c r="B1900" t="str">
        <f>"01029455"</f>
        <v>01029455</v>
      </c>
      <c r="C1900" t="s">
        <v>19</v>
      </c>
    </row>
    <row r="1901" spans="1:3" x14ac:dyDescent="0.25">
      <c r="A1901" t="s">
        <v>1905</v>
      </c>
      <c r="B1901" t="str">
        <f>"00152773"</f>
        <v>00152773</v>
      </c>
      <c r="C1901" t="s">
        <v>6</v>
      </c>
    </row>
    <row r="1902" spans="1:3" x14ac:dyDescent="0.25">
      <c r="A1902" t="s">
        <v>1906</v>
      </c>
      <c r="B1902" t="str">
        <f>"01028685"</f>
        <v>01028685</v>
      </c>
      <c r="C1902" t="s">
        <v>15</v>
      </c>
    </row>
    <row r="1903" spans="1:3" x14ac:dyDescent="0.25">
      <c r="A1903" t="s">
        <v>1907</v>
      </c>
      <c r="B1903" t="str">
        <f>"200804000634"</f>
        <v>200804000634</v>
      </c>
      <c r="C1903" t="s">
        <v>6</v>
      </c>
    </row>
    <row r="1904" spans="1:3" x14ac:dyDescent="0.25">
      <c r="A1904" t="s">
        <v>1908</v>
      </c>
      <c r="B1904" t="str">
        <f>"01029487"</f>
        <v>01029487</v>
      </c>
      <c r="C1904" t="s">
        <v>6</v>
      </c>
    </row>
    <row r="1905" spans="1:3" x14ac:dyDescent="0.25">
      <c r="A1905" t="s">
        <v>1909</v>
      </c>
      <c r="B1905" t="str">
        <f>"00836263"</f>
        <v>00836263</v>
      </c>
      <c r="C1905" t="s">
        <v>6</v>
      </c>
    </row>
    <row r="1906" spans="1:3" x14ac:dyDescent="0.25">
      <c r="A1906" t="s">
        <v>1910</v>
      </c>
      <c r="B1906" t="str">
        <f>"200802004260"</f>
        <v>200802004260</v>
      </c>
      <c r="C1906" t="s">
        <v>6</v>
      </c>
    </row>
    <row r="1907" spans="1:3" x14ac:dyDescent="0.25">
      <c r="A1907" t="s">
        <v>1911</v>
      </c>
      <c r="B1907" t="str">
        <f>"00954375"</f>
        <v>00954375</v>
      </c>
      <c r="C1907" t="s">
        <v>6</v>
      </c>
    </row>
    <row r="1908" spans="1:3" x14ac:dyDescent="0.25">
      <c r="A1908" t="s">
        <v>1912</v>
      </c>
      <c r="B1908" t="str">
        <f>"201511022924"</f>
        <v>201511022924</v>
      </c>
      <c r="C1908" t="s">
        <v>6</v>
      </c>
    </row>
    <row r="1909" spans="1:3" x14ac:dyDescent="0.25">
      <c r="A1909" t="s">
        <v>1913</v>
      </c>
      <c r="B1909" t="str">
        <f>"01028499"</f>
        <v>01028499</v>
      </c>
      <c r="C1909" t="s">
        <v>6</v>
      </c>
    </row>
    <row r="1910" spans="1:3" x14ac:dyDescent="0.25">
      <c r="A1910" t="s">
        <v>1914</v>
      </c>
      <c r="B1910" t="str">
        <f>"200712002290"</f>
        <v>200712002290</v>
      </c>
      <c r="C1910" t="s">
        <v>6</v>
      </c>
    </row>
    <row r="1911" spans="1:3" x14ac:dyDescent="0.25">
      <c r="A1911" t="s">
        <v>1915</v>
      </c>
      <c r="B1911" t="str">
        <f>"01029394"</f>
        <v>01029394</v>
      </c>
      <c r="C1911" t="s">
        <v>19</v>
      </c>
    </row>
    <row r="1912" spans="1:3" x14ac:dyDescent="0.25">
      <c r="A1912" t="s">
        <v>1916</v>
      </c>
      <c r="B1912" t="str">
        <f>"01029147"</f>
        <v>01029147</v>
      </c>
      <c r="C1912" t="s">
        <v>39</v>
      </c>
    </row>
    <row r="1913" spans="1:3" x14ac:dyDescent="0.25">
      <c r="A1913" t="s">
        <v>1917</v>
      </c>
      <c r="B1913" t="str">
        <f>"00654336"</f>
        <v>00654336</v>
      </c>
      <c r="C1913" t="s">
        <v>6</v>
      </c>
    </row>
    <row r="1914" spans="1:3" x14ac:dyDescent="0.25">
      <c r="A1914" t="s">
        <v>1918</v>
      </c>
      <c r="B1914" t="str">
        <f>"00660134"</f>
        <v>00660134</v>
      </c>
      <c r="C1914" t="s">
        <v>19</v>
      </c>
    </row>
    <row r="1915" spans="1:3" x14ac:dyDescent="0.25">
      <c r="A1915" t="s">
        <v>1919</v>
      </c>
      <c r="B1915" t="str">
        <f>"201511022920"</f>
        <v>201511022920</v>
      </c>
      <c r="C1915" t="s">
        <v>19</v>
      </c>
    </row>
    <row r="1916" spans="1:3" x14ac:dyDescent="0.25">
      <c r="A1916" t="s">
        <v>1920</v>
      </c>
      <c r="B1916" t="str">
        <f>"01028800"</f>
        <v>01028800</v>
      </c>
      <c r="C1916" t="s">
        <v>19</v>
      </c>
    </row>
    <row r="1917" spans="1:3" x14ac:dyDescent="0.25">
      <c r="A1917" t="s">
        <v>1921</v>
      </c>
      <c r="B1917" t="str">
        <f>"00913300"</f>
        <v>00913300</v>
      </c>
      <c r="C1917" t="s">
        <v>6</v>
      </c>
    </row>
    <row r="1918" spans="1:3" x14ac:dyDescent="0.25">
      <c r="A1918" t="s">
        <v>1922</v>
      </c>
      <c r="B1918" t="str">
        <f>"01028746"</f>
        <v>01028746</v>
      </c>
      <c r="C1918" t="s">
        <v>6</v>
      </c>
    </row>
    <row r="1919" spans="1:3" x14ac:dyDescent="0.25">
      <c r="A1919" t="s">
        <v>1923</v>
      </c>
      <c r="B1919" t="str">
        <f>"01029775"</f>
        <v>01029775</v>
      </c>
      <c r="C1919" t="s">
        <v>6</v>
      </c>
    </row>
    <row r="1922" spans="1:1" x14ac:dyDescent="0.25">
      <c r="A1922" t="s">
        <v>1924</v>
      </c>
    </row>
    <row r="1923" spans="1:1" x14ac:dyDescent="0.25">
      <c r="A1923" t="s">
        <v>1925</v>
      </c>
    </row>
    <row r="1924" spans="1:1" x14ac:dyDescent="0.25">
      <c r="A1924" t="s">
        <v>1924</v>
      </c>
    </row>
  </sheetData>
  <pageMargins left="0.7" right="0.7" top="0.75" bottom="0.75" header="0.3" footer="0.3"/>
  <ignoredErrors>
    <ignoredError sqref="A2:XFD1048576 B1:XFD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1ΓΤ_2024 3173_ΤΕ_ΑΠΟΡΡΙΠΤΕΟΙ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Kotsira Panagiota</dc:creator>
  <cp:lastModifiedBy>Floros Thanassis</cp:lastModifiedBy>
  <dcterms:created xsi:type="dcterms:W3CDTF">2024-10-24T07:28:32Z</dcterms:created>
  <dcterms:modified xsi:type="dcterms:W3CDTF">2024-10-24T08:22:17Z</dcterms:modified>
</cp:coreProperties>
</file>